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/>
  </bookViews>
  <sheets>
    <sheet name="2016年集中安置点资金拨付" sheetId="4" r:id="rId1"/>
  </sheets>
  <definedNames>
    <definedName name="_xlnm._FilterDatabase" localSheetId="0" hidden="1">'2016年集中安置点资金拨付'!$A$6:$Z$16</definedName>
    <definedName name="_xlnm.Print_Titles" localSheetId="0">'2016年集中安置点资金拨付'!$3:$6</definedName>
  </definedNames>
  <calcPr calcId="144525" concurrentCalc="0"/>
</workbook>
</file>

<file path=xl/sharedStrings.xml><?xml version="1.0" encoding="utf-8"?>
<sst xmlns="http://schemas.openxmlformats.org/spreadsheetml/2006/main" count="54" uniqueCount="38">
  <si>
    <t>镇安县2016-2017年度移民搬迁集中安置点资金拨付统计表</t>
  </si>
  <si>
    <t>时间：2018年10月30日</t>
  </si>
  <si>
    <t>序 号</t>
  </si>
  <si>
    <t>安置点名称</t>
  </si>
  <si>
    <t>安置计划</t>
  </si>
  <si>
    <t>搬迁类型</t>
  </si>
  <si>
    <t>建房补助资金</t>
  </si>
  <si>
    <t>小配套</t>
  </si>
  <si>
    <t xml:space="preserve">本次拨付           </t>
  </si>
  <si>
    <t>备注</t>
  </si>
  <si>
    <t xml:space="preserve">扶贫 </t>
  </si>
  <si>
    <t>同步搬迁</t>
  </si>
  <si>
    <t>应拨付(建房)</t>
  </si>
  <si>
    <t>已拨付</t>
  </si>
  <si>
    <t>余额</t>
  </si>
  <si>
    <t>易地扶贫搬迁</t>
  </si>
  <si>
    <t>避灾生态搬迁</t>
  </si>
  <si>
    <t>户数</t>
  </si>
  <si>
    <t>人数</t>
  </si>
  <si>
    <t>国家任务</t>
  </si>
  <si>
    <t>小计</t>
  </si>
  <si>
    <t>合计</t>
  </si>
  <si>
    <t>建房</t>
  </si>
  <si>
    <t>配套</t>
  </si>
  <si>
    <t>云镇花园移民小区（四期）</t>
  </si>
  <si>
    <t>配套资金</t>
  </si>
  <si>
    <t>米粮镇中心镇安置点（一期）</t>
  </si>
  <si>
    <t>前期费用10.5万</t>
  </si>
  <si>
    <t>高峰镇和平佳园安置点（二期）</t>
  </si>
  <si>
    <t>前期费用10.5万，不含15年追加343万元</t>
  </si>
  <si>
    <t>达仁镇狮子口村粮站（二期）</t>
  </si>
  <si>
    <t>前期费用12.2万元，15年追加点拨付100万元</t>
  </si>
  <si>
    <t>达仁镇栗茶家园安置点</t>
  </si>
  <si>
    <t>柴坪镇塔云新区安置点（二期）</t>
  </si>
  <si>
    <t>铁厂镇和谐小区（四期）</t>
  </si>
  <si>
    <t>青铜关镇前湾火石梁安置点（二期）</t>
  </si>
  <si>
    <t>青铜关镇月西沟口安置点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</si>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</sst>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华文仿宋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8"/>
      <name val="宋体"/>
      <charset val="134"/>
    </font>
    <font>
      <sz val="9"/>
      <name val="宋体"/>
      <charset val="134"/>
    </font>
    <font>
      <sz val="6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4" borderId="10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8" fillId="17" borderId="15" applyNumberFormat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shrinkToFi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0"/>
  <sheetViews>
    <sheetView tabSelected="1" zoomScale="115" zoomScaleNormal="115" workbookViewId="0">
      <pane xSplit="2" ySplit="6" topLeftCell="C7" activePane="bottomRight" state="frozen"/>
      <selection/>
      <selection pane="topRight"/>
      <selection pane="bottomLeft"/>
      <selection pane="bottomRight" activeCell="X14" sqref="X14"/>
    </sheetView>
  </sheetViews>
  <sheetFormatPr defaultColWidth="9" defaultRowHeight="13.5"/>
  <cols>
    <col min="1" max="1" width="2.81666666666667" style="1" customWidth="1"/>
    <col min="2" max="2" width="17.925" style="1" customWidth="1"/>
    <col min="3" max="3" width="4.875" style="1" customWidth="1"/>
    <col min="4" max="4" width="4.55833333333333" style="1" customWidth="1"/>
    <col min="5" max="5" width="4.99166666666667" style="1" customWidth="1"/>
    <col min="6" max="6" width="4.23333333333333" style="1" customWidth="1"/>
    <col min="7" max="8" width="4.875" style="1" hidden="1" customWidth="1"/>
    <col min="9" max="9" width="3.79166666666667" style="1" customWidth="1"/>
    <col min="10" max="10" width="4.125" style="1" customWidth="1"/>
    <col min="11" max="11" width="6.25" style="1" customWidth="1"/>
    <col min="12" max="12" width="6.125" style="1" customWidth="1"/>
    <col min="13" max="13" width="5.66666666666667" style="1" customWidth="1"/>
    <col min="14" max="14" width="8.125" style="1" customWidth="1"/>
    <col min="15" max="15" width="7.625" style="1" customWidth="1"/>
    <col min="16" max="16" width="5.775" style="1" customWidth="1"/>
    <col min="17" max="17" width="6.29166666666667" style="1" customWidth="1"/>
    <col min="18" max="18" width="7.125" style="1" customWidth="1"/>
    <col min="19" max="19" width="5.625" style="1" customWidth="1"/>
    <col min="20" max="20" width="6" style="1" customWidth="1"/>
    <col min="21" max="21" width="4.89166666666667" style="1" customWidth="1"/>
    <col min="22" max="22" width="5.5" style="1" customWidth="1"/>
    <col min="23" max="23" width="6.19166666666667" style="1" customWidth="1"/>
    <col min="24" max="24" width="3.9" style="1" customWidth="1"/>
    <col min="25" max="25" width="4.34166666666667" style="1" customWidth="1"/>
    <col min="26" max="26" width="7.275" style="1" customWidth="1"/>
    <col min="27" max="16384" width="9" style="1"/>
  </cols>
  <sheetData>
    <row r="1" ht="45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9" customHeight="1" spans="1:2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6"/>
      <c r="R2" s="27"/>
      <c r="S2" s="27"/>
      <c r="T2" s="27" t="s">
        <v>1</v>
      </c>
      <c r="U2" s="27"/>
      <c r="V2" s="27"/>
      <c r="W2" s="27"/>
      <c r="X2" s="27"/>
      <c r="Y2" s="27"/>
      <c r="Z2" s="27"/>
    </row>
    <row r="3" ht="28" customHeight="1" spans="1:26">
      <c r="A3" s="3" t="s">
        <v>2</v>
      </c>
      <c r="B3" s="3" t="s">
        <v>3</v>
      </c>
      <c r="C3" s="4" t="s">
        <v>4</v>
      </c>
      <c r="D3" s="5"/>
      <c r="E3" s="3" t="s">
        <v>5</v>
      </c>
      <c r="F3" s="3"/>
      <c r="G3" s="3"/>
      <c r="H3" s="3"/>
      <c r="I3" s="3"/>
      <c r="J3" s="3"/>
      <c r="K3" s="21" t="s">
        <v>6</v>
      </c>
      <c r="L3" s="21"/>
      <c r="M3" s="21"/>
      <c r="N3" s="21"/>
      <c r="O3" s="21"/>
      <c r="P3" s="21"/>
      <c r="Q3" s="21"/>
      <c r="R3" s="21"/>
      <c r="S3" s="21"/>
      <c r="T3" s="21" t="s">
        <v>7</v>
      </c>
      <c r="U3" s="21"/>
      <c r="V3" s="21" t="s">
        <v>8</v>
      </c>
      <c r="W3" s="21"/>
      <c r="X3" s="21"/>
      <c r="Y3" s="21"/>
      <c r="Z3" s="21" t="s">
        <v>9</v>
      </c>
    </row>
    <row r="4" ht="20" customHeight="1" spans="1:26">
      <c r="A4" s="3"/>
      <c r="B4" s="3"/>
      <c r="C4" s="6"/>
      <c r="D4" s="7"/>
      <c r="E4" s="3" t="s">
        <v>10</v>
      </c>
      <c r="F4" s="3"/>
      <c r="G4" s="3"/>
      <c r="H4" s="3"/>
      <c r="I4" s="8" t="s">
        <v>11</v>
      </c>
      <c r="J4" s="8"/>
      <c r="K4" s="22" t="s">
        <v>12</v>
      </c>
      <c r="L4" s="21"/>
      <c r="M4" s="21"/>
      <c r="N4" s="21" t="s">
        <v>13</v>
      </c>
      <c r="O4" s="21"/>
      <c r="P4" s="21"/>
      <c r="Q4" s="21" t="s">
        <v>14</v>
      </c>
      <c r="R4" s="21"/>
      <c r="S4" s="21"/>
      <c r="T4" s="21" t="s">
        <v>13</v>
      </c>
      <c r="U4" s="21"/>
      <c r="V4" s="28" t="s">
        <v>15</v>
      </c>
      <c r="W4" s="29"/>
      <c r="X4" s="29"/>
      <c r="Y4" s="21" t="s">
        <v>16</v>
      </c>
      <c r="Z4" s="21"/>
    </row>
    <row r="5" ht="20" customHeight="1" spans="1:26">
      <c r="A5" s="3"/>
      <c r="B5" s="3"/>
      <c r="C5" s="3" t="s">
        <v>17</v>
      </c>
      <c r="D5" s="8" t="s">
        <v>18</v>
      </c>
      <c r="E5" s="9" t="s">
        <v>17</v>
      </c>
      <c r="F5" s="9" t="s">
        <v>18</v>
      </c>
      <c r="G5" s="8" t="s">
        <v>19</v>
      </c>
      <c r="H5" s="8"/>
      <c r="I5" s="8" t="s">
        <v>17</v>
      </c>
      <c r="J5" s="8" t="s">
        <v>18</v>
      </c>
      <c r="K5" s="8" t="s">
        <v>20</v>
      </c>
      <c r="L5" s="9" t="s">
        <v>15</v>
      </c>
      <c r="M5" s="9" t="s">
        <v>16</v>
      </c>
      <c r="N5" s="22" t="s">
        <v>20</v>
      </c>
      <c r="O5" s="9" t="s">
        <v>15</v>
      </c>
      <c r="P5" s="9" t="s">
        <v>16</v>
      </c>
      <c r="Q5" s="9" t="s">
        <v>21</v>
      </c>
      <c r="R5" s="9" t="s">
        <v>15</v>
      </c>
      <c r="S5" s="9" t="s">
        <v>16</v>
      </c>
      <c r="T5" s="9" t="s">
        <v>15</v>
      </c>
      <c r="U5" s="30" t="s">
        <v>16</v>
      </c>
      <c r="V5" s="9" t="s">
        <v>21</v>
      </c>
      <c r="W5" s="9" t="s">
        <v>22</v>
      </c>
      <c r="X5" s="31" t="s">
        <v>23</v>
      </c>
      <c r="Y5" s="21"/>
      <c r="Z5" s="21"/>
    </row>
    <row r="6" ht="20" customHeight="1" spans="1:26">
      <c r="A6" s="3"/>
      <c r="B6" s="3"/>
      <c r="C6" s="3"/>
      <c r="D6" s="8"/>
      <c r="E6" s="10"/>
      <c r="F6" s="10"/>
      <c r="G6" s="8">
        <v>0</v>
      </c>
      <c r="H6" s="8" t="s">
        <v>18</v>
      </c>
      <c r="I6" s="8"/>
      <c r="J6" s="8"/>
      <c r="K6" s="8"/>
      <c r="L6" s="10"/>
      <c r="M6" s="10"/>
      <c r="N6" s="23"/>
      <c r="O6" s="10"/>
      <c r="P6" s="10"/>
      <c r="Q6" s="10"/>
      <c r="R6" s="10"/>
      <c r="S6" s="10"/>
      <c r="T6" s="10"/>
      <c r="U6" s="32"/>
      <c r="V6" s="10"/>
      <c r="W6" s="10"/>
      <c r="X6" s="33"/>
      <c r="Y6" s="21"/>
      <c r="Z6" s="21"/>
    </row>
    <row r="7" s="1" customFormat="1" ht="36" customHeight="1" spans="1:26">
      <c r="A7" s="11">
        <v>1</v>
      </c>
      <c r="B7" s="12" t="s">
        <v>24</v>
      </c>
      <c r="C7" s="13">
        <f>E7+I7</f>
        <v>649</v>
      </c>
      <c r="D7" s="13">
        <f>F7+J7</f>
        <v>2471</v>
      </c>
      <c r="E7" s="13">
        <v>512</v>
      </c>
      <c r="F7" s="13">
        <v>1999</v>
      </c>
      <c r="G7" s="13">
        <v>255</v>
      </c>
      <c r="H7" s="13">
        <v>977</v>
      </c>
      <c r="I7" s="13">
        <v>137</v>
      </c>
      <c r="J7" s="13">
        <v>472</v>
      </c>
      <c r="K7" s="19">
        <f t="shared" ref="K7:K15" si="0">L7+M7</f>
        <v>5682.5</v>
      </c>
      <c r="L7" s="19">
        <f t="shared" ref="L7:L15" si="1">F7*2.5</f>
        <v>4997.5</v>
      </c>
      <c r="M7" s="19">
        <f t="shared" ref="M7:M15" si="2">I7*5</f>
        <v>685</v>
      </c>
      <c r="N7" s="24">
        <f>O7+P7</f>
        <v>5099.2</v>
      </c>
      <c r="O7" s="19">
        <f>749.6+32+500+1000+1000+817.6</f>
        <v>4099.2</v>
      </c>
      <c r="P7" s="19">
        <v>1000</v>
      </c>
      <c r="Q7" s="19">
        <f t="shared" ref="Q7:Q15" si="3">R7+S7</f>
        <v>583.3</v>
      </c>
      <c r="R7" s="19">
        <f t="shared" ref="R7:R15" si="4">L7-O7</f>
        <v>898.3</v>
      </c>
      <c r="S7" s="19">
        <f t="shared" ref="S7:S15" si="5">M7-P7</f>
        <v>-315</v>
      </c>
      <c r="T7" s="19">
        <f>500+500</f>
        <v>1000</v>
      </c>
      <c r="U7" s="19">
        <v>700</v>
      </c>
      <c r="V7" s="34">
        <f>W7+Y7</f>
        <v>1398.3</v>
      </c>
      <c r="W7" s="34">
        <v>898.3</v>
      </c>
      <c r="X7" s="34">
        <v>0</v>
      </c>
      <c r="Y7" s="34">
        <v>500</v>
      </c>
      <c r="Z7" s="37" t="s">
        <v>25</v>
      </c>
    </row>
    <row r="8" s="1" customFormat="1" ht="36" customHeight="1" spans="1:26">
      <c r="A8" s="11">
        <v>2</v>
      </c>
      <c r="B8" s="12" t="s">
        <v>26</v>
      </c>
      <c r="C8" s="13">
        <v>504</v>
      </c>
      <c r="D8" s="13">
        <f>F8+J8</f>
        <v>1817</v>
      </c>
      <c r="E8" s="14">
        <v>392</v>
      </c>
      <c r="F8" s="14">
        <v>1521</v>
      </c>
      <c r="G8" s="14">
        <v>390</v>
      </c>
      <c r="H8" s="14">
        <v>1495</v>
      </c>
      <c r="I8" s="13">
        <f>C8-E8</f>
        <v>112</v>
      </c>
      <c r="J8" s="13">
        <v>296</v>
      </c>
      <c r="K8" s="19">
        <f t="shared" si="0"/>
        <v>4362.5</v>
      </c>
      <c r="L8" s="19">
        <f t="shared" si="1"/>
        <v>3802.5</v>
      </c>
      <c r="M8" s="19">
        <f t="shared" si="2"/>
        <v>560</v>
      </c>
      <c r="N8" s="24">
        <f>O8+P8</f>
        <v>4573.1</v>
      </c>
      <c r="O8" s="19">
        <f>2630.4+200+15.2</f>
        <v>2845.6</v>
      </c>
      <c r="P8" s="19">
        <f>1717+10.5</f>
        <v>1727.5</v>
      </c>
      <c r="Q8" s="19">
        <f t="shared" si="3"/>
        <v>-210.6</v>
      </c>
      <c r="R8" s="19">
        <f t="shared" si="4"/>
        <v>956.9</v>
      </c>
      <c r="S8" s="19">
        <f t="shared" si="5"/>
        <v>-1167.5</v>
      </c>
      <c r="T8" s="19">
        <f>600+300</f>
        <v>900</v>
      </c>
      <c r="U8" s="19">
        <v>30</v>
      </c>
      <c r="V8" s="34">
        <f t="shared" ref="V8:V16" si="6">W8+X8</f>
        <v>956.9</v>
      </c>
      <c r="W8" s="34">
        <v>956.9</v>
      </c>
      <c r="X8" s="34">
        <v>0</v>
      </c>
      <c r="Y8" s="34"/>
      <c r="Z8" s="37" t="s">
        <v>27</v>
      </c>
    </row>
    <row r="9" s="1" customFormat="1" ht="33" customHeight="1" spans="1:26">
      <c r="A9" s="11">
        <v>3</v>
      </c>
      <c r="B9" s="12" t="s">
        <v>28</v>
      </c>
      <c r="C9" s="13">
        <f t="shared" ref="C9:C15" si="7">E9+I9</f>
        <v>327</v>
      </c>
      <c r="D9" s="13">
        <f t="shared" ref="D9:D15" si="8">F9+J9</f>
        <v>973</v>
      </c>
      <c r="E9" s="15">
        <v>214</v>
      </c>
      <c r="F9" s="15">
        <v>950</v>
      </c>
      <c r="G9" s="14">
        <v>198</v>
      </c>
      <c r="H9" s="14">
        <v>900</v>
      </c>
      <c r="I9" s="13">
        <f>420-307</f>
        <v>113</v>
      </c>
      <c r="J9" s="13">
        <v>23</v>
      </c>
      <c r="K9" s="19">
        <f t="shared" si="0"/>
        <v>2940</v>
      </c>
      <c r="L9" s="19">
        <f t="shared" si="1"/>
        <v>2375</v>
      </c>
      <c r="M9" s="19">
        <f t="shared" si="2"/>
        <v>565</v>
      </c>
      <c r="N9" s="24">
        <f t="shared" ref="N9:N15" si="9">O9+P9</f>
        <v>2890.1</v>
      </c>
      <c r="O9" s="19">
        <f>1839.6+200+40</f>
        <v>2079.6</v>
      </c>
      <c r="P9" s="19">
        <v>810.5</v>
      </c>
      <c r="Q9" s="19">
        <f t="shared" si="3"/>
        <v>49.9</v>
      </c>
      <c r="R9" s="19">
        <f t="shared" si="4"/>
        <v>295.4</v>
      </c>
      <c r="S9" s="19">
        <f t="shared" si="5"/>
        <v>-245.5</v>
      </c>
      <c r="T9" s="19">
        <v>500</v>
      </c>
      <c r="U9" s="35"/>
      <c r="V9" s="34">
        <f t="shared" si="6"/>
        <v>295.4</v>
      </c>
      <c r="W9" s="34">
        <v>295.4</v>
      </c>
      <c r="X9" s="34">
        <v>0</v>
      </c>
      <c r="Y9" s="34"/>
      <c r="Z9" s="38" t="s">
        <v>29</v>
      </c>
    </row>
    <row r="10" s="1" customFormat="1" ht="38" customHeight="1" spans="1:26">
      <c r="A10" s="11">
        <v>4</v>
      </c>
      <c r="B10" s="12" t="s">
        <v>30</v>
      </c>
      <c r="C10" s="13">
        <v>120</v>
      </c>
      <c r="D10" s="13">
        <f t="shared" si="8"/>
        <v>474</v>
      </c>
      <c r="E10" s="14">
        <v>47</v>
      </c>
      <c r="F10" s="14">
        <v>258</v>
      </c>
      <c r="G10" s="14">
        <v>32</v>
      </c>
      <c r="H10" s="14">
        <v>181</v>
      </c>
      <c r="I10" s="13">
        <f>C10-E10</f>
        <v>73</v>
      </c>
      <c r="J10" s="13">
        <v>216</v>
      </c>
      <c r="K10" s="19">
        <f t="shared" si="0"/>
        <v>1010</v>
      </c>
      <c r="L10" s="19">
        <f t="shared" si="1"/>
        <v>645</v>
      </c>
      <c r="M10" s="19">
        <f t="shared" si="2"/>
        <v>365</v>
      </c>
      <c r="N10" s="24">
        <f>200+100+200+12.2+100+120+24.8+100+61.6</f>
        <v>918.6</v>
      </c>
      <c r="O10" s="19">
        <f>N10-P10</f>
        <v>306.4</v>
      </c>
      <c r="P10" s="19">
        <v>612.2</v>
      </c>
      <c r="Q10" s="19">
        <f t="shared" si="3"/>
        <v>91.4</v>
      </c>
      <c r="R10" s="19">
        <f t="shared" si="4"/>
        <v>338.6</v>
      </c>
      <c r="S10" s="19">
        <f t="shared" si="5"/>
        <v>-247.2</v>
      </c>
      <c r="T10" s="36">
        <v>100</v>
      </c>
      <c r="U10" s="36"/>
      <c r="V10" s="34">
        <f t="shared" si="6"/>
        <v>338.6</v>
      </c>
      <c r="W10" s="34">
        <v>338.6</v>
      </c>
      <c r="X10" s="34">
        <v>0</v>
      </c>
      <c r="Y10" s="34"/>
      <c r="Z10" s="38" t="s">
        <v>31</v>
      </c>
    </row>
    <row r="11" s="1" customFormat="1" ht="34" customHeight="1" spans="1:26">
      <c r="A11" s="11">
        <v>5</v>
      </c>
      <c r="B11" s="12" t="s">
        <v>32</v>
      </c>
      <c r="C11" s="13">
        <v>474</v>
      </c>
      <c r="D11" s="13">
        <v>1669</v>
      </c>
      <c r="E11" s="15">
        <v>378</v>
      </c>
      <c r="F11" s="15">
        <v>1297</v>
      </c>
      <c r="G11" s="14"/>
      <c r="H11" s="14"/>
      <c r="I11" s="13">
        <v>96</v>
      </c>
      <c r="J11" s="13">
        <v>372</v>
      </c>
      <c r="K11" s="19">
        <f t="shared" si="0"/>
        <v>3722.5</v>
      </c>
      <c r="L11" s="19">
        <f t="shared" si="1"/>
        <v>3242.5</v>
      </c>
      <c r="M11" s="19">
        <f t="shared" si="2"/>
        <v>480</v>
      </c>
      <c r="N11" s="24">
        <f t="shared" si="9"/>
        <v>4100</v>
      </c>
      <c r="O11" s="19">
        <v>3600</v>
      </c>
      <c r="P11" s="19">
        <v>500</v>
      </c>
      <c r="Q11" s="19">
        <f t="shared" si="3"/>
        <v>-377.5</v>
      </c>
      <c r="R11" s="19">
        <f t="shared" si="4"/>
        <v>-357.5</v>
      </c>
      <c r="S11" s="19">
        <f t="shared" si="5"/>
        <v>-20</v>
      </c>
      <c r="T11" s="19">
        <v>710</v>
      </c>
      <c r="U11" s="19"/>
      <c r="V11" s="34">
        <f t="shared" si="6"/>
        <v>-338.6</v>
      </c>
      <c r="W11" s="34">
        <v>-338.6</v>
      </c>
      <c r="X11" s="34">
        <v>0</v>
      </c>
      <c r="Y11" s="34"/>
      <c r="Z11" s="35"/>
    </row>
    <row r="12" s="1" customFormat="1" ht="36" customHeight="1" spans="1:26">
      <c r="A12" s="11">
        <v>6</v>
      </c>
      <c r="B12" s="12" t="s">
        <v>33</v>
      </c>
      <c r="C12" s="13">
        <f t="shared" si="7"/>
        <v>216</v>
      </c>
      <c r="D12" s="13">
        <f t="shared" si="8"/>
        <v>888</v>
      </c>
      <c r="E12" s="16">
        <v>202</v>
      </c>
      <c r="F12" s="16">
        <v>836</v>
      </c>
      <c r="G12" s="14">
        <v>181</v>
      </c>
      <c r="H12" s="14">
        <v>767</v>
      </c>
      <c r="I12" s="13">
        <v>14</v>
      </c>
      <c r="J12" s="13">
        <v>52</v>
      </c>
      <c r="K12" s="19">
        <f t="shared" si="0"/>
        <v>2160</v>
      </c>
      <c r="L12" s="19">
        <f t="shared" si="1"/>
        <v>2090</v>
      </c>
      <c r="M12" s="19">
        <f t="shared" si="2"/>
        <v>70</v>
      </c>
      <c r="N12" s="24">
        <f t="shared" si="9"/>
        <v>2532.8</v>
      </c>
      <c r="O12" s="19">
        <f>1777.6+200+55.2</f>
        <v>2032.8</v>
      </c>
      <c r="P12" s="19">
        <v>500</v>
      </c>
      <c r="Q12" s="19">
        <f t="shared" si="3"/>
        <v>-372.8</v>
      </c>
      <c r="R12" s="19">
        <f t="shared" si="4"/>
        <v>57.2</v>
      </c>
      <c r="S12" s="19">
        <f t="shared" si="5"/>
        <v>-430</v>
      </c>
      <c r="T12" s="19">
        <f>500+200</f>
        <v>700</v>
      </c>
      <c r="U12" s="19"/>
      <c r="V12" s="34">
        <f t="shared" si="6"/>
        <v>57.2</v>
      </c>
      <c r="W12" s="34">
        <v>57.2</v>
      </c>
      <c r="X12" s="34">
        <v>0</v>
      </c>
      <c r="Y12" s="34"/>
      <c r="Z12" s="39"/>
    </row>
    <row r="13" s="1" customFormat="1" ht="36" customHeight="1" spans="1:26">
      <c r="A13" s="11">
        <v>7</v>
      </c>
      <c r="B13" s="12" t="s">
        <v>34</v>
      </c>
      <c r="C13" s="13">
        <f t="shared" si="7"/>
        <v>201</v>
      </c>
      <c r="D13" s="13">
        <f t="shared" si="8"/>
        <v>821</v>
      </c>
      <c r="E13" s="13">
        <f>93+108</f>
        <v>201</v>
      </c>
      <c r="F13" s="13">
        <f>368+453</f>
        <v>821</v>
      </c>
      <c r="G13" s="13">
        <v>57</v>
      </c>
      <c r="H13" s="13">
        <v>182</v>
      </c>
      <c r="I13" s="13">
        <v>0</v>
      </c>
      <c r="J13" s="13">
        <v>0</v>
      </c>
      <c r="K13" s="19">
        <f t="shared" si="0"/>
        <v>2052.5</v>
      </c>
      <c r="L13" s="19">
        <f t="shared" si="1"/>
        <v>2052.5</v>
      </c>
      <c r="M13" s="19">
        <f t="shared" si="2"/>
        <v>0</v>
      </c>
      <c r="N13" s="24">
        <f t="shared" si="9"/>
        <v>2356.8</v>
      </c>
      <c r="O13" s="19">
        <f>1395.6+300+511.2</f>
        <v>2206.8</v>
      </c>
      <c r="P13" s="19">
        <v>150</v>
      </c>
      <c r="Q13" s="19">
        <f t="shared" si="3"/>
        <v>-304.3</v>
      </c>
      <c r="R13" s="19">
        <f t="shared" si="4"/>
        <v>-154.3</v>
      </c>
      <c r="S13" s="19">
        <f t="shared" si="5"/>
        <v>-150</v>
      </c>
      <c r="T13" s="19">
        <f>200+147.88</f>
        <v>347.88</v>
      </c>
      <c r="U13" s="19"/>
      <c r="V13" s="34">
        <f t="shared" si="6"/>
        <v>0</v>
      </c>
      <c r="W13" s="34">
        <v>0</v>
      </c>
      <c r="X13" s="34">
        <v>0</v>
      </c>
      <c r="Y13" s="34"/>
      <c r="Z13" s="39"/>
    </row>
    <row r="14" s="1" customFormat="1" ht="36" customHeight="1" spans="1:26">
      <c r="A14" s="11">
        <v>8</v>
      </c>
      <c r="B14" s="12" t="s">
        <v>35</v>
      </c>
      <c r="C14" s="13">
        <f t="shared" si="7"/>
        <v>77</v>
      </c>
      <c r="D14" s="13">
        <f t="shared" si="8"/>
        <v>254</v>
      </c>
      <c r="E14" s="17">
        <v>71</v>
      </c>
      <c r="F14" s="17">
        <v>248</v>
      </c>
      <c r="G14" s="14">
        <v>59</v>
      </c>
      <c r="H14" s="14">
        <v>219</v>
      </c>
      <c r="I14" s="13">
        <v>6</v>
      </c>
      <c r="J14" s="13">
        <v>6</v>
      </c>
      <c r="K14" s="19">
        <f t="shared" si="0"/>
        <v>650</v>
      </c>
      <c r="L14" s="19">
        <f t="shared" si="1"/>
        <v>620</v>
      </c>
      <c r="M14" s="19">
        <f t="shared" si="2"/>
        <v>30</v>
      </c>
      <c r="N14" s="24">
        <f>200+4+200+100+140+11.2</f>
        <v>655.2</v>
      </c>
      <c r="O14" s="19">
        <f>451.2+47.2</f>
        <v>498.4</v>
      </c>
      <c r="P14" s="19">
        <v>204</v>
      </c>
      <c r="Q14" s="19">
        <f t="shared" si="3"/>
        <v>-52.4</v>
      </c>
      <c r="R14" s="19">
        <f t="shared" si="4"/>
        <v>121.6</v>
      </c>
      <c r="S14" s="19">
        <f t="shared" si="5"/>
        <v>-174</v>
      </c>
      <c r="T14" s="36">
        <v>50</v>
      </c>
      <c r="U14" s="19"/>
      <c r="V14" s="34">
        <f t="shared" si="6"/>
        <v>241.6</v>
      </c>
      <c r="W14" s="34">
        <v>121.6</v>
      </c>
      <c r="X14" s="34">
        <v>120</v>
      </c>
      <c r="Y14" s="34"/>
      <c r="Z14" s="39"/>
    </row>
    <row r="15" s="1" customFormat="1" ht="36" customHeight="1" spans="1:26">
      <c r="A15" s="11">
        <v>9</v>
      </c>
      <c r="B15" s="12" t="s">
        <v>36</v>
      </c>
      <c r="C15" s="13">
        <f t="shared" si="7"/>
        <v>120</v>
      </c>
      <c r="D15" s="13">
        <f t="shared" si="8"/>
        <v>407</v>
      </c>
      <c r="E15" s="18">
        <v>81</v>
      </c>
      <c r="F15" s="18">
        <v>303</v>
      </c>
      <c r="G15" s="13">
        <v>83</v>
      </c>
      <c r="H15" s="13">
        <v>304</v>
      </c>
      <c r="I15" s="13">
        <v>39</v>
      </c>
      <c r="J15" s="13">
        <v>104</v>
      </c>
      <c r="K15" s="19">
        <f t="shared" si="0"/>
        <v>952.5</v>
      </c>
      <c r="L15" s="19">
        <f t="shared" si="1"/>
        <v>757.5</v>
      </c>
      <c r="M15" s="19">
        <f t="shared" si="2"/>
        <v>195</v>
      </c>
      <c r="N15" s="24">
        <f>400+12.7+350+50+240+18.4-16</f>
        <v>1055.1</v>
      </c>
      <c r="O15" s="19">
        <f>N15-P15</f>
        <v>642.4</v>
      </c>
      <c r="P15" s="19">
        <v>412.7</v>
      </c>
      <c r="Q15" s="19">
        <f t="shared" si="3"/>
        <v>-102.6</v>
      </c>
      <c r="R15" s="19">
        <f t="shared" si="4"/>
        <v>115.1</v>
      </c>
      <c r="S15" s="19">
        <f t="shared" si="5"/>
        <v>-217.7</v>
      </c>
      <c r="T15" s="19">
        <f>150+60</f>
        <v>210</v>
      </c>
      <c r="U15" s="19"/>
      <c r="V15" s="34">
        <f t="shared" si="6"/>
        <v>115.1</v>
      </c>
      <c r="W15" s="34">
        <v>115.1</v>
      </c>
      <c r="X15" s="34">
        <v>0</v>
      </c>
      <c r="Y15" s="34"/>
      <c r="Z15" s="39"/>
    </row>
    <row r="16" ht="27" customHeight="1" spans="1:26">
      <c r="A16" s="11" t="s">
        <v>37</v>
      </c>
      <c r="B16" s="11"/>
      <c r="C16" s="19">
        <f>SUM(C7:C13)</f>
        <v>2491</v>
      </c>
      <c r="D16" s="19">
        <f>SUM(D7:D13)</f>
        <v>9113</v>
      </c>
      <c r="E16" s="19">
        <f>SUM(E7:E13)</f>
        <v>1946</v>
      </c>
      <c r="F16" s="19">
        <f>SUM(F7:F13)</f>
        <v>7682</v>
      </c>
      <c r="G16" s="19">
        <v>1300</v>
      </c>
      <c r="H16" s="19">
        <v>5217</v>
      </c>
      <c r="I16" s="19">
        <f>SUM(I7:I15)</f>
        <v>590</v>
      </c>
      <c r="J16" s="19">
        <f t="shared" ref="J16:U16" si="10">SUM(J7:J15)</f>
        <v>1541</v>
      </c>
      <c r="K16" s="19">
        <f t="shared" si="10"/>
        <v>23532.5</v>
      </c>
      <c r="L16" s="19">
        <f t="shared" si="10"/>
        <v>20582.5</v>
      </c>
      <c r="M16" s="19">
        <f t="shared" si="10"/>
        <v>2950</v>
      </c>
      <c r="N16" s="19">
        <f t="shared" si="10"/>
        <v>24180.9</v>
      </c>
      <c r="O16" s="19">
        <f t="shared" si="10"/>
        <v>18311.2</v>
      </c>
      <c r="P16" s="19">
        <f t="shared" si="10"/>
        <v>5916.9</v>
      </c>
      <c r="Q16" s="19">
        <f t="shared" si="10"/>
        <v>-695.6</v>
      </c>
      <c r="R16" s="19">
        <f t="shared" si="10"/>
        <v>2271.3</v>
      </c>
      <c r="S16" s="19">
        <f t="shared" si="10"/>
        <v>-2966.9</v>
      </c>
      <c r="T16" s="19">
        <f t="shared" si="10"/>
        <v>4517.88</v>
      </c>
      <c r="U16" s="19">
        <f t="shared" si="10"/>
        <v>730</v>
      </c>
      <c r="V16" s="34">
        <f t="shared" si="6"/>
        <v>2564.5</v>
      </c>
      <c r="W16" s="34">
        <f>SUM(W7:W15)</f>
        <v>2444.5</v>
      </c>
      <c r="X16" s="34">
        <f>SUM(X7:X15)</f>
        <v>120</v>
      </c>
      <c r="Y16" s="34">
        <v>500</v>
      </c>
      <c r="Z16" s="35"/>
    </row>
    <row r="17" spans="1:15">
      <c r="A17" s="20"/>
      <c r="B17" s="20"/>
      <c r="O17" s="25"/>
    </row>
    <row r="18" spans="1:2">
      <c r="A18" s="20"/>
      <c r="B18" s="20"/>
    </row>
    <row r="19" spans="1:2">
      <c r="A19" s="20"/>
      <c r="B19" s="20"/>
    </row>
    <row r="20" spans="1:2">
      <c r="A20" s="20"/>
      <c r="B20" s="20"/>
    </row>
    <row r="21" spans="1:2">
      <c r="A21" s="20"/>
      <c r="B21" s="20"/>
    </row>
    <row r="22" spans="1:2">
      <c r="A22" s="20"/>
      <c r="B22" s="20"/>
    </row>
    <row r="23" spans="1:2">
      <c r="A23" s="20"/>
      <c r="B23" s="20"/>
    </row>
    <row r="24" spans="1:2">
      <c r="A24" s="20"/>
      <c r="B24" s="20"/>
    </row>
    <row r="25" spans="1:2">
      <c r="A25" s="20"/>
      <c r="B25" s="20"/>
    </row>
    <row r="26" spans="1:2">
      <c r="A26" s="20"/>
      <c r="B26" s="20"/>
    </row>
    <row r="27" spans="1:2">
      <c r="A27" s="20"/>
      <c r="B27" s="20"/>
    </row>
    <row r="28" spans="1:2">
      <c r="A28" s="20"/>
      <c r="B28" s="20"/>
    </row>
    <row r="29" spans="1:2">
      <c r="A29" s="20"/>
      <c r="B29" s="20"/>
    </row>
    <row r="30" spans="1:2">
      <c r="A30" s="20"/>
      <c r="B30" s="20"/>
    </row>
    <row r="31" spans="1:2">
      <c r="A31" s="20"/>
      <c r="B31" s="20"/>
    </row>
    <row r="32" spans="1:2">
      <c r="A32" s="20"/>
      <c r="B32" s="20"/>
    </row>
    <row r="33" spans="1:2">
      <c r="A33" s="20"/>
      <c r="B33" s="20"/>
    </row>
    <row r="34" spans="1:2">
      <c r="A34" s="20"/>
      <c r="B34" s="20"/>
    </row>
    <row r="35" spans="1:2">
      <c r="A35" s="20"/>
      <c r="B35" s="20"/>
    </row>
    <row r="36" spans="1:2">
      <c r="A36" s="20"/>
      <c r="B36" s="20"/>
    </row>
    <row r="37" spans="1:2">
      <c r="A37" s="20"/>
      <c r="B37" s="20"/>
    </row>
    <row r="38" spans="1:2">
      <c r="A38" s="20"/>
      <c r="B38" s="20"/>
    </row>
    <row r="39" spans="1:2">
      <c r="A39" s="20"/>
      <c r="B39" s="20"/>
    </row>
    <row r="40" spans="1:2">
      <c r="A40" s="20"/>
      <c r="B40" s="20"/>
    </row>
    <row r="41" spans="1:2">
      <c r="A41" s="20"/>
      <c r="B41" s="20"/>
    </row>
    <row r="42" spans="1:2">
      <c r="A42" s="20"/>
      <c r="B42" s="20"/>
    </row>
    <row r="43" spans="1:2">
      <c r="A43" s="20"/>
      <c r="B43" s="20"/>
    </row>
    <row r="44" spans="1:2">
      <c r="A44" s="20"/>
      <c r="B44" s="20"/>
    </row>
    <row r="45" spans="1:2">
      <c r="A45" s="20"/>
      <c r="B45" s="20"/>
    </row>
    <row r="46" spans="1:2">
      <c r="A46" s="20"/>
      <c r="B46" s="20"/>
    </row>
    <row r="47" spans="1:2">
      <c r="A47" s="20"/>
      <c r="B47" s="20"/>
    </row>
    <row r="48" spans="1:2">
      <c r="A48" s="20"/>
      <c r="B48" s="20"/>
    </row>
    <row r="49" spans="1:2">
      <c r="A49" s="20"/>
      <c r="B49" s="20"/>
    </row>
    <row r="50" spans="1:2">
      <c r="A50" s="20"/>
      <c r="B50" s="20"/>
    </row>
    <row r="51" spans="1:2">
      <c r="A51" s="20"/>
      <c r="B51" s="20"/>
    </row>
    <row r="52" spans="1:2">
      <c r="A52" s="20"/>
      <c r="B52" s="20"/>
    </row>
    <row r="53" spans="1:2">
      <c r="A53" s="20"/>
      <c r="B53" s="20"/>
    </row>
    <row r="54" spans="1:2">
      <c r="A54" s="20"/>
      <c r="B54" s="20"/>
    </row>
    <row r="55" spans="1:2">
      <c r="A55" s="20"/>
      <c r="B55" s="20"/>
    </row>
    <row r="56" spans="1:2">
      <c r="A56" s="20"/>
      <c r="B56" s="20"/>
    </row>
    <row r="57" spans="1:2">
      <c r="A57" s="20"/>
      <c r="B57" s="20"/>
    </row>
    <row r="58" spans="1:2">
      <c r="A58" s="20"/>
      <c r="B58" s="20"/>
    </row>
    <row r="59" spans="1:2">
      <c r="A59" s="20"/>
      <c r="B59" s="20"/>
    </row>
    <row r="60" spans="1:2">
      <c r="A60" s="20"/>
      <c r="B60" s="20"/>
    </row>
    <row r="61" spans="1:2">
      <c r="A61" s="20"/>
      <c r="B61" s="20"/>
    </row>
    <row r="62" spans="1:2">
      <c r="A62" s="20"/>
      <c r="B62" s="20"/>
    </row>
    <row r="63" spans="1:2">
      <c r="A63" s="20"/>
      <c r="B63" s="20"/>
    </row>
    <row r="64" spans="1:2">
      <c r="A64" s="20"/>
      <c r="B64" s="20"/>
    </row>
    <row r="65" spans="1:2">
      <c r="A65" s="20"/>
      <c r="B65" s="20"/>
    </row>
    <row r="66" spans="1:2">
      <c r="A66" s="20"/>
      <c r="B66" s="20"/>
    </row>
    <row r="67" spans="1:2">
      <c r="A67" s="20"/>
      <c r="B67" s="20"/>
    </row>
    <row r="68" spans="1:2">
      <c r="A68" s="20"/>
      <c r="B68" s="20"/>
    </row>
    <row r="69" spans="1:2">
      <c r="A69" s="20"/>
      <c r="B69" s="20"/>
    </row>
    <row r="70" spans="1:2">
      <c r="A70" s="20"/>
      <c r="B70" s="20"/>
    </row>
  </sheetData>
  <mergeCells count="39">
    <mergeCell ref="A1:Z1"/>
    <mergeCell ref="E3:J3"/>
    <mergeCell ref="K3:S3"/>
    <mergeCell ref="T3:U3"/>
    <mergeCell ref="V3:Y3"/>
    <mergeCell ref="E4:H4"/>
    <mergeCell ref="I4:J4"/>
    <mergeCell ref="K4:M4"/>
    <mergeCell ref="N4:P4"/>
    <mergeCell ref="Q4:S4"/>
    <mergeCell ref="T4:U4"/>
    <mergeCell ref="V4:X4"/>
    <mergeCell ref="G5:H5"/>
    <mergeCell ref="A16:B16"/>
    <mergeCell ref="A3:A6"/>
    <mergeCell ref="B3:B6"/>
    <mergeCell ref="C5:C6"/>
    <mergeCell ref="D5:D6"/>
    <mergeCell ref="E5:E6"/>
    <mergeCell ref="F5:F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4:Y6"/>
    <mergeCell ref="Z3:Z6"/>
    <mergeCell ref="C3:D4"/>
  </mergeCells>
  <pageMargins left="0.235416666666667" right="0.160416666666667" top="0.471527777777778" bottom="0.605555555555556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2016年集中安置点资金拨付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2015-10-14T08:24:00Z</cp:lastPrinted>
  <dcterms:modified xsi:type="dcterms:W3CDTF">2019-11-29T09:56:56Z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