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 activeTab="2"/>
  </bookViews>
  <sheets>
    <sheet name="集中安置点建房补助资金调整表" sheetId="13" r:id="rId1"/>
    <sheet name="易地扶贫搬迁建房补助资金和配套设施资金调整" sheetId="14" r:id="rId2"/>
    <sheet name="安置点资金调整汇总表" sheetId="5" r:id="rId3"/>
  </sheets>
  <definedNames>
    <definedName name="_xlnm._FilterDatabase" localSheetId="0" hidden="1">集中安置点建房补助资金调整表!$A$5:$T$87</definedName>
    <definedName name="_xlnm._FilterDatabase" localSheetId="1" hidden="1">易地扶贫搬迁建房补助资金和配套设施资金调整!$A$5:$Q$83</definedName>
    <definedName name="_xlnm._FilterDatabase" localSheetId="2" hidden="1">安置点资金调整汇总表!$A$5:$AJ$82</definedName>
    <definedName name="_xlnm.Print_Titles" localSheetId="2">安置点资金调整汇总表!$3:$5</definedName>
    <definedName name="_xlnm.Print_Titles" localSheetId="1">易地扶贫搬迁建房补助资金和配套设施资金调整!$2:$5</definedName>
    <definedName name="_xlnm.Print_Titles" localSheetId="0">集中安置点建房补助资金调整表!$4:$5</definedName>
  </definedNames>
  <calcPr calcId="144525"/>
</workbook>
</file>

<file path=xl/sharedStrings.xml><?xml version="1.0" encoding="utf-8"?>
<sst xmlns="http://schemas.openxmlformats.org/spreadsheetml/2006/main" count="690" uniqueCount="157">
  <si>
    <t>附表一</t>
  </si>
  <si>
    <t>镇安县十三五易地扶贫搬迁建房补助资金调整表</t>
  </si>
  <si>
    <t>单位：万元</t>
  </si>
  <si>
    <t>序号</t>
  </si>
  <si>
    <t>镇办名称</t>
  </si>
  <si>
    <t>安置点名称</t>
  </si>
  <si>
    <t>合计</t>
  </si>
  <si>
    <t>应拨付建房补助资金</t>
  </si>
  <si>
    <t>实际拨付建房补助资金</t>
  </si>
  <si>
    <t>调整金额</t>
  </si>
  <si>
    <t>调整后建房补助资金</t>
  </si>
  <si>
    <t>调整至配套金额</t>
  </si>
  <si>
    <t>备注</t>
  </si>
  <si>
    <t>人数</t>
  </si>
  <si>
    <t>小计</t>
  </si>
  <si>
    <t>中央预算内投资</t>
  </si>
  <si>
    <t>农发行贷款资金</t>
  </si>
  <si>
    <t>柴坪镇</t>
  </si>
  <si>
    <t>柴坪镇塔云新区（二期）</t>
  </si>
  <si>
    <t>达仁镇</t>
  </si>
  <si>
    <t>达仁镇狮子口村粮站安置点（二期）</t>
  </si>
  <si>
    <t>大坪镇</t>
  </si>
  <si>
    <t>大坪镇集镇安置点（一期）</t>
  </si>
  <si>
    <t>高峰镇</t>
  </si>
  <si>
    <t>高峰镇和平佳园安置点（二期）</t>
  </si>
  <si>
    <t>米粮镇</t>
  </si>
  <si>
    <t>米粮镇中心镇安置点（一期）</t>
  </si>
  <si>
    <t>青铜关镇</t>
  </si>
  <si>
    <t>青铜关镇前湾火石梁安置点（二期）</t>
  </si>
  <si>
    <t>青铜关镇月西沟口安置点</t>
  </si>
  <si>
    <t>铁厂镇</t>
  </si>
  <si>
    <t>铁厂镇和谐小区陕南移民搬迁安置点（三、四期含去库存）</t>
  </si>
  <si>
    <t>西口回族镇</t>
  </si>
  <si>
    <t>西口回族镇宝石村安置点</t>
  </si>
  <si>
    <t>西口回族镇上河利民小区(二期)陕南移民搬迁点</t>
  </si>
  <si>
    <t>永乐街道办</t>
  </si>
  <si>
    <t>永乐街道办太平村银洞湾（三期）</t>
  </si>
  <si>
    <t>永乐街道办事处青河社区水家湾安置点</t>
  </si>
  <si>
    <t>永乐街道办青河社区刘家台子（一期）</t>
  </si>
  <si>
    <t>永乐街道办新城社区锦鸿小区（二期）</t>
  </si>
  <si>
    <t>永乐街道办中合村赵家湾（二期）</t>
  </si>
  <si>
    <t>月河镇</t>
  </si>
  <si>
    <t>月河镇西川村（三期）</t>
  </si>
  <si>
    <t>云盖寺镇</t>
  </si>
  <si>
    <t>云镇花园社区（四期）</t>
  </si>
  <si>
    <t>柴坪镇分散安置</t>
  </si>
  <si>
    <t>超拨1人应退回，不含分散小集中20万基础</t>
  </si>
  <si>
    <t>达仁镇分散安置</t>
  </si>
  <si>
    <t>要收回。不含渔坪分散小集中10万</t>
  </si>
  <si>
    <t>回龙镇</t>
  </si>
  <si>
    <t>不含敬老院改造26.5万</t>
  </si>
  <si>
    <t>茅坪回族镇</t>
  </si>
  <si>
    <t>茅坪镇</t>
  </si>
  <si>
    <t>庙沟镇</t>
  </si>
  <si>
    <t>要收回</t>
  </si>
  <si>
    <t>木王镇</t>
  </si>
  <si>
    <t>不含平安村分散集中20万元</t>
  </si>
  <si>
    <t>收回6万元</t>
  </si>
  <si>
    <t>西口镇分散安置</t>
  </si>
  <si>
    <t>大坪镇分散安置</t>
  </si>
  <si>
    <t>高峰镇和平佳园安置点（一期去库存）</t>
  </si>
  <si>
    <t>高峰镇张家正和家园安置点（去库存）</t>
  </si>
  <si>
    <t>高峰镇永丰佳园安置点（去库存）</t>
  </si>
  <si>
    <t>回龙镇幸福里安置小区（去库存）</t>
  </si>
  <si>
    <t>茅坪回族镇元坪村安置点区域敬老院</t>
  </si>
  <si>
    <t>庙沟镇三联村下河湾（一期）</t>
  </si>
  <si>
    <t>青铜关镇丰收村办公室(二期)</t>
  </si>
  <si>
    <t>青铜关镇兴隆八房(二期)</t>
  </si>
  <si>
    <t>永乐街道办太平村银洞湾（去库存）</t>
  </si>
  <si>
    <t>永乐街道办中合村赵家湾安置点（去库存）</t>
  </si>
  <si>
    <t>月河镇西川村（四期）</t>
  </si>
  <si>
    <t>达仁镇栗茶家园小区</t>
  </si>
  <si>
    <t>永乐镇鸳鸯池村锡铜沟安置点（去库存）</t>
  </si>
  <si>
    <t>跨县、市安置</t>
  </si>
  <si>
    <t>合  计</t>
  </si>
  <si>
    <t>柴坪镇安坪村安置点</t>
  </si>
  <si>
    <t>EPC</t>
  </si>
  <si>
    <t>柴坪镇松柏村安置点</t>
  </si>
  <si>
    <t>柴坪镇桃园村安置点</t>
  </si>
  <si>
    <t>大坪镇庙沟凤凰居安置点</t>
  </si>
  <si>
    <t>大坪镇庙沟小学安置点</t>
  </si>
  <si>
    <t>高峰镇营胜村安置点</t>
  </si>
  <si>
    <t>高峰镇张家安置点</t>
  </si>
  <si>
    <t>回龙镇黄土凸安置点</t>
  </si>
  <si>
    <t>茅坪镇集镇安置点(五期)</t>
  </si>
  <si>
    <t>茅坪镇腰庄河安置点(三期)</t>
  </si>
  <si>
    <t>米粮镇中心镇安置点(二期)</t>
  </si>
  <si>
    <t>米粮镇灵龙下河坪安置点(二期)</t>
  </si>
  <si>
    <t>庙沟镇中坪村高家沟安置点</t>
  </si>
  <si>
    <t>木王镇坪胜村安置点(三期)</t>
  </si>
  <si>
    <t>木王镇米粮寺安置点(三期)</t>
  </si>
  <si>
    <t>木王镇木瓜坪安置点(二期)</t>
  </si>
  <si>
    <t>青铜关镇前湾村安置点</t>
  </si>
  <si>
    <t>铁厂镇和谐安置点四期（EPC打包）</t>
  </si>
  <si>
    <t>铁厂镇新联村安置点</t>
  </si>
  <si>
    <t>铁厂镇铁铜村安置点</t>
  </si>
  <si>
    <t>铁厂镇西沟口安置点(二期)</t>
  </si>
  <si>
    <t>西口镇农丰村安置点</t>
  </si>
  <si>
    <t>西口镇青树村安置点</t>
  </si>
  <si>
    <t>永乐街道办山海村纸房沟安置点</t>
  </si>
  <si>
    <t>月河镇黄家湾安置点</t>
  </si>
  <si>
    <t>月河镇西川黄家坪安置点</t>
  </si>
  <si>
    <t>云盖寺镇东洞村安置点</t>
  </si>
  <si>
    <t>庙沟镇蒿坪村安置点（二期）</t>
  </si>
  <si>
    <t>青铜关镇冷水河村张家坪安置点</t>
  </si>
  <si>
    <t xml:space="preserve">    </t>
  </si>
  <si>
    <t>柴坪镇石湾村安置点</t>
  </si>
  <si>
    <t>合    计</t>
  </si>
  <si>
    <t>三年安置计划合计</t>
  </si>
  <si>
    <t>说明： 1.本表中“调整金额”主要调整“中央预算内投资”和“农发行贷款资金”，两者互相弥补，超拨（不足）资金暂结转（弥补）“基础设施资金”中，不影响该安置点总体资金金额。</t>
  </si>
  <si>
    <t xml:space="preserve">       2.本表“调整金额”中的“中央预算内投资”负数表示超拨金额，调整至“调整后建房补助资金”中的“农发行贷款资金”。正数表示欠拨资金，由“农发行贷款资金”予以弥补。</t>
  </si>
  <si>
    <t>附表二</t>
  </si>
  <si>
    <t>镇安县十三五易地扶贫搬迁资金调整拨付统计表</t>
  </si>
  <si>
    <t>应拨付资金</t>
  </si>
  <si>
    <t>实际拨付资金</t>
  </si>
  <si>
    <t>调整  金额</t>
  </si>
  <si>
    <t>调整后拨付资金</t>
  </si>
  <si>
    <t>超（欠）拨</t>
  </si>
  <si>
    <t>户数</t>
  </si>
  <si>
    <t>建房补助资金</t>
  </si>
  <si>
    <t>配套设施资金</t>
  </si>
  <si>
    <t>建房资金</t>
  </si>
  <si>
    <t>超拨</t>
  </si>
  <si>
    <t>高峰镇分散安置</t>
  </si>
  <si>
    <t>回龙镇分散安置</t>
  </si>
  <si>
    <t>不含敬老院改造26.5万元</t>
  </si>
  <si>
    <t>茅坪镇分散安置</t>
  </si>
  <si>
    <t>米粮镇分散安置</t>
  </si>
  <si>
    <t>庙沟镇分散安置</t>
  </si>
  <si>
    <t>木王镇分散安置</t>
  </si>
  <si>
    <t>青铜关镇分散安置</t>
  </si>
  <si>
    <t>铁厂镇分散安置</t>
  </si>
  <si>
    <t>永乐街道办分散安置</t>
  </si>
  <si>
    <t>月河镇分散安置</t>
  </si>
  <si>
    <t>云盖寺镇分散安置</t>
  </si>
  <si>
    <t>合   计</t>
  </si>
  <si>
    <t>附表3</t>
  </si>
  <si>
    <t>易地扶贫搬迁安置情况</t>
  </si>
  <si>
    <t>实际已拨付资金</t>
  </si>
  <si>
    <t>调整数</t>
  </si>
  <si>
    <t>调整金额（应拨付-已拨付）</t>
  </si>
  <si>
    <t>1人户</t>
  </si>
  <si>
    <t>2人户</t>
  </si>
  <si>
    <t>3人户</t>
  </si>
  <si>
    <t>4人户</t>
  </si>
  <si>
    <t>5人户</t>
  </si>
  <si>
    <t>6人户</t>
  </si>
  <si>
    <t>7人户</t>
  </si>
  <si>
    <t>8人户</t>
  </si>
  <si>
    <t>9人户</t>
  </si>
  <si>
    <t>10人户</t>
  </si>
  <si>
    <t>11人户</t>
  </si>
  <si>
    <t>12人户</t>
  </si>
  <si>
    <t>自建</t>
  </si>
  <si>
    <t>分散</t>
  </si>
  <si>
    <t>西口镇</t>
  </si>
  <si>
    <t>自建点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</si>
</sst>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0"/>
      <color rgb="FF000000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20"/>
      <name val="仿宋_GB2312"/>
      <charset val="134"/>
    </font>
    <font>
      <b/>
      <sz val="10"/>
      <name val="仿宋_GB2312"/>
      <charset val="134"/>
    </font>
    <font>
      <sz val="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sz val="8"/>
      <color rgb="FF000000"/>
      <name val="仿宋_GB2312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0" fontId="3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1" fillId="0" borderId="0"/>
    <xf numFmtId="0" fontId="4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5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6" fillId="24" borderId="14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21" borderId="0">
      <alignment vertical="center"/>
    </xf>
    <xf numFmtId="0" fontId="34" fillId="3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0" borderId="0"/>
    <xf numFmtId="0" fontId="35" fillId="0" borderId="0">
      <alignment vertical="center"/>
    </xf>
    <xf numFmtId="0" fontId="34" fillId="0" borderId="0">
      <alignment vertical="center"/>
    </xf>
    <xf numFmtId="0" fontId="44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41" fillId="0" borderId="0" applyBorder="0"/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3" xfId="0" applyFill="1" applyBorder="1" applyAlignment="1">
      <alignment horizontal="center" vertical="center"/>
    </xf>
  </cellXfs>
  <cellStyles count="77">
    <cellStyle name="常规" xfId="0" builtinId="0"/>
    <cellStyle name="标题 2 2 2 4 3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55" xfId="6"/>
    <cellStyle name="常规 2 3 2 4 5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 4 13" xfId="13"/>
    <cellStyle name="超链接" xfId="14" builtinId="8"/>
    <cellStyle name="标题 3 2 3 2 4 5 2" xfId="15"/>
    <cellStyle name="百分比" xfId="16" builtinId="5"/>
    <cellStyle name="标题 5 4 5 2 4" xfId="17"/>
    <cellStyle name="已访问的超链接" xfId="18" builtinId="9"/>
    <cellStyle name="强调文字颜色 1 2 4 4 3 2 2" xfId="19"/>
    <cellStyle name="注释" xfId="20" builtinId="10"/>
    <cellStyle name="常规 6" xfId="21"/>
    <cellStyle name="60% - 强调文字颜色 2" xfId="22" builtinId="36"/>
    <cellStyle name="常规 4 12" xfId="23"/>
    <cellStyle name="标题 4" xfId="24" builtinId="19"/>
    <cellStyle name="警告文本" xfId="25" builtinId="11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20% - 强调文字颜色 4 2 3 2 2 2 5 2 2" xfId="59"/>
    <cellStyle name="40% - 强调文字颜色 1 2 2 2 2 3 2 2" xfId="60"/>
    <cellStyle name="常规 19 2 2 3 2 2 3 2" xfId="61"/>
    <cellStyle name="常规 10 10" xfId="62"/>
    <cellStyle name="常规 10 10 2 4" xfId="63"/>
    <cellStyle name="常规 10 4" xfId="64"/>
    <cellStyle name="常规 2" xfId="65"/>
    <cellStyle name="常规 2 14" xfId="66"/>
    <cellStyle name="常规 2 2 2 3 2 3 3" xfId="67"/>
    <cellStyle name="常规 22 9" xfId="68"/>
    <cellStyle name="常规 3" xfId="69"/>
    <cellStyle name="常规 3 12" xfId="70"/>
    <cellStyle name="常规 3 2 14" xfId="71"/>
    <cellStyle name="常规 4" xfId="72"/>
    <cellStyle name="常规 4 2 2 2 9" xfId="73"/>
    <cellStyle name="常规 46" xfId="74"/>
    <cellStyle name="常规 54" xfId="75"/>
    <cellStyle name="检查单元格 2 5 3 3" xfId="76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8"/>
  <sheetViews>
    <sheetView workbookViewId="0">
      <pane xSplit="3" ySplit="5" topLeftCell="D75" activePane="bottomRight" state="frozen"/>
      <selection/>
      <selection pane="topRight"/>
      <selection pane="bottomLeft"/>
      <selection pane="bottomRight" activeCell="H82" sqref="H82"/>
    </sheetView>
  </sheetViews>
  <sheetFormatPr defaultColWidth="9" defaultRowHeight="13.5"/>
  <cols>
    <col min="1" max="1" width="4.875" customWidth="1"/>
    <col min="2" max="2" width="8.78333333333333" customWidth="1"/>
    <col min="3" max="3" width="19.6833333333333" customWidth="1"/>
    <col min="4" max="4" width="5.625" customWidth="1"/>
    <col min="5" max="5" width="5.675" customWidth="1"/>
    <col min="6" max="6" width="7.55833333333333" customWidth="1"/>
    <col min="7" max="7" width="7.06666666666667" customWidth="1"/>
    <col min="8" max="8" width="7.39166666666667" customWidth="1"/>
    <col min="9" max="9" width="7.45" customWidth="1"/>
    <col min="10" max="10" width="7.5" customWidth="1"/>
    <col min="11" max="12" width="7.75" customWidth="1"/>
    <col min="13" max="13" width="7.625" customWidth="1"/>
    <col min="14" max="14" width="7.875" customWidth="1"/>
    <col min="16" max="16" width="7.875" customWidth="1"/>
    <col min="17" max="17" width="8" customWidth="1"/>
    <col min="18" max="18" width="6.71666666666667" customWidth="1"/>
    <col min="19" max="19" width="7" customWidth="1"/>
  </cols>
  <sheetData>
    <row r="1" ht="36" customHeight="1" spans="1:2">
      <c r="A1" s="31" t="s">
        <v>0</v>
      </c>
      <c r="B1" s="31"/>
    </row>
    <row r="2" s="30" customFormat="1" ht="39" customHeight="1" spans="1:2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47"/>
    </row>
    <row r="3" s="30" customFormat="1" ht="15" customHeight="1" spans="1:19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48" t="s">
        <v>2</v>
      </c>
      <c r="R3" s="48"/>
      <c r="S3" s="48"/>
    </row>
    <row r="4" s="30" customFormat="1" ht="35" customHeight="1" spans="1:19">
      <c r="A4" s="6" t="s">
        <v>3</v>
      </c>
      <c r="B4" s="6" t="s">
        <v>4</v>
      </c>
      <c r="C4" s="6" t="s">
        <v>5</v>
      </c>
      <c r="D4" s="7" t="s">
        <v>6</v>
      </c>
      <c r="E4" s="7"/>
      <c r="F4" s="15" t="s">
        <v>7</v>
      </c>
      <c r="G4" s="15"/>
      <c r="H4" s="15"/>
      <c r="I4" s="6" t="s">
        <v>8</v>
      </c>
      <c r="J4" s="6"/>
      <c r="K4" s="6"/>
      <c r="L4" s="42" t="s">
        <v>9</v>
      </c>
      <c r="M4" s="43"/>
      <c r="N4" s="44"/>
      <c r="O4" s="6" t="s">
        <v>10</v>
      </c>
      <c r="P4" s="6"/>
      <c r="Q4" s="6"/>
      <c r="R4" s="17" t="s">
        <v>11</v>
      </c>
      <c r="S4" s="8" t="s">
        <v>12</v>
      </c>
    </row>
    <row r="5" s="30" customFormat="1" ht="36" customHeight="1" spans="1:19">
      <c r="A5" s="6"/>
      <c r="B5" s="6"/>
      <c r="C5" s="6"/>
      <c r="D5" s="6"/>
      <c r="E5" s="6" t="s">
        <v>13</v>
      </c>
      <c r="F5" s="6" t="s">
        <v>14</v>
      </c>
      <c r="G5" s="6" t="s">
        <v>15</v>
      </c>
      <c r="H5" s="6" t="s">
        <v>16</v>
      </c>
      <c r="I5" s="6" t="s">
        <v>14</v>
      </c>
      <c r="J5" s="6" t="s">
        <v>15</v>
      </c>
      <c r="K5" s="6" t="s">
        <v>16</v>
      </c>
      <c r="L5" s="6" t="s">
        <v>14</v>
      </c>
      <c r="M5" s="45" t="s">
        <v>15</v>
      </c>
      <c r="N5" s="46" t="s">
        <v>16</v>
      </c>
      <c r="O5" s="6" t="s">
        <v>14</v>
      </c>
      <c r="P5" s="6" t="s">
        <v>15</v>
      </c>
      <c r="Q5" s="6" t="s">
        <v>16</v>
      </c>
      <c r="R5" s="18"/>
      <c r="S5" s="8"/>
    </row>
    <row r="6" s="30" customFormat="1" ht="31" customHeight="1" spans="1:19">
      <c r="A6" s="8">
        <v>1</v>
      </c>
      <c r="B6" s="8" t="s">
        <v>17</v>
      </c>
      <c r="C6" s="9" t="s">
        <v>18</v>
      </c>
      <c r="D6" s="8">
        <v>202</v>
      </c>
      <c r="E6" s="8">
        <v>835</v>
      </c>
      <c r="F6" s="8">
        <f t="shared" ref="F6:F69" si="0">G6+H6</f>
        <v>2087.5</v>
      </c>
      <c r="G6" s="8">
        <f t="shared" ref="G6:G69" si="1">E6*0.8</f>
        <v>668</v>
      </c>
      <c r="H6" s="8">
        <f t="shared" ref="H6:H22" si="2">E6*(2.5-0.8)</f>
        <v>1419.5</v>
      </c>
      <c r="I6" s="8">
        <f>K6+J6</f>
        <v>2090</v>
      </c>
      <c r="J6" s="8">
        <v>732.8</v>
      </c>
      <c r="K6" s="8">
        <f>2090-J6</f>
        <v>1357.2</v>
      </c>
      <c r="L6" s="12">
        <f>M6+N6</f>
        <v>-2.49999999999996</v>
      </c>
      <c r="M6" s="12">
        <f>G6-J6</f>
        <v>-64.8</v>
      </c>
      <c r="N6" s="12">
        <f>H6-K6</f>
        <v>62.3</v>
      </c>
      <c r="O6" s="8">
        <f>P6+Q6</f>
        <v>2087.5</v>
      </c>
      <c r="P6" s="8">
        <f t="shared" ref="P6:P42" si="3">G6</f>
        <v>668</v>
      </c>
      <c r="Q6" s="8">
        <f t="shared" ref="Q6:Q14" si="4">H6</f>
        <v>1419.5</v>
      </c>
      <c r="R6" s="8">
        <f>I6-O6</f>
        <v>2.5</v>
      </c>
      <c r="S6" s="8"/>
    </row>
    <row r="7" s="30" customFormat="1" ht="31" customHeight="1" spans="1:19">
      <c r="A7" s="8">
        <v>2</v>
      </c>
      <c r="B7" s="8" t="s">
        <v>19</v>
      </c>
      <c r="C7" s="9" t="s">
        <v>20</v>
      </c>
      <c r="D7" s="8">
        <v>47</v>
      </c>
      <c r="E7" s="8">
        <v>257</v>
      </c>
      <c r="F7" s="8">
        <f t="shared" si="0"/>
        <v>642.5</v>
      </c>
      <c r="G7" s="8">
        <f t="shared" si="1"/>
        <v>205.6</v>
      </c>
      <c r="H7" s="8">
        <f t="shared" si="2"/>
        <v>436.9</v>
      </c>
      <c r="I7" s="8">
        <v>645</v>
      </c>
      <c r="J7" s="8">
        <v>206.4</v>
      </c>
      <c r="K7" s="8">
        <f t="shared" ref="K7:K13" si="5">I7-J7</f>
        <v>438.6</v>
      </c>
      <c r="L7" s="12">
        <f t="shared" ref="L7:L37" si="6">M7+N7</f>
        <v>-2.50000000000003</v>
      </c>
      <c r="M7" s="12">
        <f t="shared" ref="M7:M42" si="7">G7-J7</f>
        <v>-0.799999999999983</v>
      </c>
      <c r="N7" s="12">
        <f t="shared" ref="N7:N42" si="8">H7-K7</f>
        <v>-1.70000000000005</v>
      </c>
      <c r="O7" s="8">
        <f t="shared" ref="O7:O19" si="9">P7+Q7</f>
        <v>642.5</v>
      </c>
      <c r="P7" s="8">
        <f t="shared" ref="P7:P14" si="10">G7</f>
        <v>205.6</v>
      </c>
      <c r="Q7" s="8">
        <f t="shared" si="4"/>
        <v>436.9</v>
      </c>
      <c r="R7" s="8">
        <f>I7-F7</f>
        <v>2.5</v>
      </c>
      <c r="S7" s="8"/>
    </row>
    <row r="8" s="30" customFormat="1" ht="31" customHeight="1" spans="1:19">
      <c r="A8" s="8">
        <v>3</v>
      </c>
      <c r="B8" s="8" t="s">
        <v>21</v>
      </c>
      <c r="C8" s="9" t="s">
        <v>22</v>
      </c>
      <c r="D8" s="8">
        <v>168</v>
      </c>
      <c r="E8" s="8">
        <v>608</v>
      </c>
      <c r="F8" s="8">
        <f t="shared" si="0"/>
        <v>1520</v>
      </c>
      <c r="G8" s="8">
        <f t="shared" si="1"/>
        <v>486.4</v>
      </c>
      <c r="H8" s="8">
        <f t="shared" si="2"/>
        <v>1033.6</v>
      </c>
      <c r="I8" s="8">
        <f>K8</f>
        <v>1600</v>
      </c>
      <c r="J8" s="8">
        <v>0</v>
      </c>
      <c r="K8" s="8">
        <f>1718-118</f>
        <v>1600</v>
      </c>
      <c r="L8" s="12">
        <f t="shared" si="6"/>
        <v>-80.0000000000001</v>
      </c>
      <c r="M8" s="12">
        <f t="shared" si="7"/>
        <v>486.4</v>
      </c>
      <c r="N8" s="12">
        <f t="shared" si="8"/>
        <v>-566.4</v>
      </c>
      <c r="O8" s="8">
        <f t="shared" si="9"/>
        <v>1520</v>
      </c>
      <c r="P8" s="8">
        <f t="shared" si="10"/>
        <v>486.4</v>
      </c>
      <c r="Q8" s="8">
        <f t="shared" si="4"/>
        <v>1033.6</v>
      </c>
      <c r="R8" s="8">
        <f>I8-F8</f>
        <v>80</v>
      </c>
      <c r="S8" s="8"/>
    </row>
    <row r="9" s="30" customFormat="1" ht="31" customHeight="1" spans="1:19">
      <c r="A9" s="8">
        <v>4</v>
      </c>
      <c r="B9" s="8" t="s">
        <v>23</v>
      </c>
      <c r="C9" s="9" t="s">
        <v>24</v>
      </c>
      <c r="D9" s="8">
        <v>213</v>
      </c>
      <c r="E9" s="8">
        <v>944</v>
      </c>
      <c r="F9" s="8">
        <f t="shared" si="0"/>
        <v>2360</v>
      </c>
      <c r="G9" s="8">
        <f t="shared" si="1"/>
        <v>755.2</v>
      </c>
      <c r="H9" s="8">
        <f t="shared" si="2"/>
        <v>1604.8</v>
      </c>
      <c r="I9" s="8">
        <v>2375</v>
      </c>
      <c r="J9" s="8">
        <v>829.6</v>
      </c>
      <c r="K9" s="8">
        <f>I9-J9</f>
        <v>1545.4</v>
      </c>
      <c r="L9" s="12">
        <f t="shared" si="6"/>
        <v>-15.0000000000001</v>
      </c>
      <c r="M9" s="12">
        <f t="shared" si="7"/>
        <v>-74.4</v>
      </c>
      <c r="N9" s="12">
        <f t="shared" si="8"/>
        <v>59.3999999999999</v>
      </c>
      <c r="O9" s="8">
        <f t="shared" si="9"/>
        <v>2360</v>
      </c>
      <c r="P9" s="8">
        <f t="shared" si="10"/>
        <v>755.2</v>
      </c>
      <c r="Q9" s="8">
        <f t="shared" si="4"/>
        <v>1604.8</v>
      </c>
      <c r="R9" s="8">
        <f>I9-F9</f>
        <v>15</v>
      </c>
      <c r="S9" s="8"/>
    </row>
    <row r="10" s="30" customFormat="1" ht="31" customHeight="1" spans="1:19">
      <c r="A10" s="8">
        <v>5</v>
      </c>
      <c r="B10" s="8" t="s">
        <v>25</v>
      </c>
      <c r="C10" s="9" t="s">
        <v>26</v>
      </c>
      <c r="D10" s="8">
        <v>390</v>
      </c>
      <c r="E10" s="8">
        <v>1516</v>
      </c>
      <c r="F10" s="8">
        <f t="shared" si="0"/>
        <v>3790</v>
      </c>
      <c r="G10" s="8">
        <f t="shared" si="1"/>
        <v>1212.8</v>
      </c>
      <c r="H10" s="8">
        <f t="shared" si="2"/>
        <v>2577.2</v>
      </c>
      <c r="I10" s="8">
        <v>3802.5</v>
      </c>
      <c r="J10" s="8">
        <v>1245.6</v>
      </c>
      <c r="K10" s="8">
        <f t="shared" si="5"/>
        <v>2556.9</v>
      </c>
      <c r="L10" s="12">
        <f t="shared" si="6"/>
        <v>-12.5000000000002</v>
      </c>
      <c r="M10" s="12">
        <f t="shared" si="7"/>
        <v>-32.8</v>
      </c>
      <c r="N10" s="12">
        <f t="shared" si="8"/>
        <v>20.2999999999997</v>
      </c>
      <c r="O10" s="8">
        <f t="shared" si="9"/>
        <v>3790</v>
      </c>
      <c r="P10" s="8">
        <f t="shared" si="10"/>
        <v>1212.8</v>
      </c>
      <c r="Q10" s="8">
        <f t="shared" si="4"/>
        <v>2577.2</v>
      </c>
      <c r="R10" s="8">
        <f t="shared" ref="R7:R38" si="11">I10-F10</f>
        <v>12.5</v>
      </c>
      <c r="S10" s="8"/>
    </row>
    <row r="11" s="30" customFormat="1" ht="31" customHeight="1" spans="1:19">
      <c r="A11" s="8">
        <v>6</v>
      </c>
      <c r="B11" s="8" t="s">
        <v>27</v>
      </c>
      <c r="C11" s="9" t="s">
        <v>28</v>
      </c>
      <c r="D11" s="8">
        <v>71</v>
      </c>
      <c r="E11" s="8">
        <v>247</v>
      </c>
      <c r="F11" s="8">
        <f t="shared" si="0"/>
        <v>617.5</v>
      </c>
      <c r="G11" s="8">
        <f t="shared" si="1"/>
        <v>197.6</v>
      </c>
      <c r="H11" s="8">
        <f t="shared" si="2"/>
        <v>419.9</v>
      </c>
      <c r="I11" s="8">
        <f>J11+K11</f>
        <v>620</v>
      </c>
      <c r="J11" s="8">
        <v>198.4</v>
      </c>
      <c r="K11" s="8">
        <f>620-J11</f>
        <v>421.6</v>
      </c>
      <c r="L11" s="12">
        <f t="shared" si="6"/>
        <v>-2.50000000000003</v>
      </c>
      <c r="M11" s="12">
        <f t="shared" si="7"/>
        <v>-0.799999999999983</v>
      </c>
      <c r="N11" s="12">
        <f t="shared" si="8"/>
        <v>-1.70000000000005</v>
      </c>
      <c r="O11" s="8">
        <f t="shared" si="9"/>
        <v>617.5</v>
      </c>
      <c r="P11" s="8">
        <f t="shared" si="10"/>
        <v>197.6</v>
      </c>
      <c r="Q11" s="8">
        <f t="shared" si="4"/>
        <v>419.9</v>
      </c>
      <c r="R11" s="8">
        <f t="shared" si="11"/>
        <v>2.5</v>
      </c>
      <c r="S11" s="8"/>
    </row>
    <row r="12" s="30" customFormat="1" ht="31" customHeight="1" spans="1:19">
      <c r="A12" s="8">
        <v>7</v>
      </c>
      <c r="B12" s="8" t="s">
        <v>27</v>
      </c>
      <c r="C12" s="9" t="s">
        <v>29</v>
      </c>
      <c r="D12" s="8">
        <v>81</v>
      </c>
      <c r="E12" s="8">
        <v>303</v>
      </c>
      <c r="F12" s="8">
        <f t="shared" si="0"/>
        <v>757.5</v>
      </c>
      <c r="G12" s="8">
        <f t="shared" si="1"/>
        <v>242.4</v>
      </c>
      <c r="H12" s="8">
        <f t="shared" si="2"/>
        <v>515.1</v>
      </c>
      <c r="I12" s="8">
        <v>757.5</v>
      </c>
      <c r="J12" s="8">
        <f>258.4-16</f>
        <v>242.4</v>
      </c>
      <c r="K12" s="8">
        <f t="shared" si="5"/>
        <v>515.1</v>
      </c>
      <c r="L12" s="12">
        <f t="shared" si="6"/>
        <v>0</v>
      </c>
      <c r="M12" s="12">
        <f t="shared" si="7"/>
        <v>0</v>
      </c>
      <c r="N12" s="12">
        <f t="shared" si="8"/>
        <v>0</v>
      </c>
      <c r="O12" s="8">
        <f t="shared" si="9"/>
        <v>757.5</v>
      </c>
      <c r="P12" s="8">
        <f t="shared" si="10"/>
        <v>242.4</v>
      </c>
      <c r="Q12" s="8">
        <f t="shared" si="4"/>
        <v>515.1</v>
      </c>
      <c r="R12" s="8">
        <f t="shared" si="11"/>
        <v>0</v>
      </c>
      <c r="S12" s="8"/>
    </row>
    <row r="13" s="30" customFormat="1" ht="40" customHeight="1" spans="1:19">
      <c r="A13" s="8">
        <v>8</v>
      </c>
      <c r="B13" s="8" t="s">
        <v>30</v>
      </c>
      <c r="C13" s="9" t="s">
        <v>31</v>
      </c>
      <c r="D13" s="8">
        <v>201</v>
      </c>
      <c r="E13" s="8">
        <v>818</v>
      </c>
      <c r="F13" s="8">
        <f t="shared" si="0"/>
        <v>2045</v>
      </c>
      <c r="G13" s="8">
        <f t="shared" si="1"/>
        <v>654.4</v>
      </c>
      <c r="H13" s="8">
        <f t="shared" si="2"/>
        <v>1390.6</v>
      </c>
      <c r="I13" s="8">
        <f>2262.45144-209.95144</f>
        <v>2052.5</v>
      </c>
      <c r="J13" s="8">
        <v>656.8</v>
      </c>
      <c r="K13" s="8">
        <f t="shared" si="5"/>
        <v>1395.7</v>
      </c>
      <c r="L13" s="12">
        <f t="shared" si="6"/>
        <v>-7.5</v>
      </c>
      <c r="M13" s="12">
        <f t="shared" si="7"/>
        <v>-2.39999999999986</v>
      </c>
      <c r="N13" s="12">
        <f t="shared" si="8"/>
        <v>-5.10000000000014</v>
      </c>
      <c r="O13" s="8">
        <f t="shared" si="9"/>
        <v>2045</v>
      </c>
      <c r="P13" s="8">
        <f t="shared" si="10"/>
        <v>654.4</v>
      </c>
      <c r="Q13" s="8">
        <f t="shared" si="4"/>
        <v>1390.6</v>
      </c>
      <c r="R13" s="8">
        <f t="shared" si="11"/>
        <v>7.5</v>
      </c>
      <c r="S13" s="8"/>
    </row>
    <row r="14" s="30" customFormat="1" ht="31" customHeight="1" spans="1:19">
      <c r="A14" s="8">
        <v>9</v>
      </c>
      <c r="B14" s="8" t="s">
        <v>32</v>
      </c>
      <c r="C14" s="9" t="s">
        <v>33</v>
      </c>
      <c r="D14" s="8">
        <v>48</v>
      </c>
      <c r="E14" s="8">
        <v>184</v>
      </c>
      <c r="F14" s="8">
        <f t="shared" si="0"/>
        <v>460</v>
      </c>
      <c r="G14" s="8">
        <f t="shared" si="1"/>
        <v>147.2</v>
      </c>
      <c r="H14" s="8">
        <f t="shared" si="2"/>
        <v>312.8</v>
      </c>
      <c r="I14" s="8">
        <v>550</v>
      </c>
      <c r="J14" s="8">
        <v>0</v>
      </c>
      <c r="K14" s="8">
        <v>550</v>
      </c>
      <c r="L14" s="12">
        <f t="shared" si="6"/>
        <v>-90</v>
      </c>
      <c r="M14" s="12">
        <f t="shared" si="7"/>
        <v>147.2</v>
      </c>
      <c r="N14" s="12">
        <f t="shared" si="8"/>
        <v>-237.2</v>
      </c>
      <c r="O14" s="8">
        <f t="shared" si="9"/>
        <v>460</v>
      </c>
      <c r="P14" s="8">
        <f t="shared" si="10"/>
        <v>147.2</v>
      </c>
      <c r="Q14" s="8">
        <f t="shared" si="4"/>
        <v>312.8</v>
      </c>
      <c r="R14" s="8">
        <f t="shared" si="11"/>
        <v>90</v>
      </c>
      <c r="S14" s="8"/>
    </row>
    <row r="15" s="30" customFormat="1" ht="31" customHeight="1" spans="1:19">
      <c r="A15" s="8">
        <v>10</v>
      </c>
      <c r="B15" s="8" t="s">
        <v>32</v>
      </c>
      <c r="C15" s="9" t="s">
        <v>34</v>
      </c>
      <c r="D15" s="8">
        <v>79</v>
      </c>
      <c r="E15" s="8">
        <v>293</v>
      </c>
      <c r="F15" s="8">
        <f t="shared" si="0"/>
        <v>732.5</v>
      </c>
      <c r="G15" s="8">
        <f t="shared" si="1"/>
        <v>234.4</v>
      </c>
      <c r="H15" s="8">
        <f t="shared" si="2"/>
        <v>498.1</v>
      </c>
      <c r="I15" s="8">
        <f>J15+K15</f>
        <v>650</v>
      </c>
      <c r="J15" s="8">
        <v>0</v>
      </c>
      <c r="K15" s="8">
        <f>650-J15</f>
        <v>650</v>
      </c>
      <c r="L15" s="12">
        <f t="shared" si="6"/>
        <v>82.5</v>
      </c>
      <c r="M15" s="12">
        <f t="shared" si="7"/>
        <v>234.4</v>
      </c>
      <c r="N15" s="12">
        <f t="shared" si="8"/>
        <v>-151.9</v>
      </c>
      <c r="O15" s="8">
        <f t="shared" si="9"/>
        <v>732.5</v>
      </c>
      <c r="P15" s="8">
        <f t="shared" si="3"/>
        <v>234.4</v>
      </c>
      <c r="Q15" s="8">
        <f t="shared" ref="Q7:Q42" si="12">H15</f>
        <v>498.1</v>
      </c>
      <c r="R15" s="8">
        <f t="shared" si="11"/>
        <v>-82.5</v>
      </c>
      <c r="S15" s="8"/>
    </row>
    <row r="16" s="30" customFormat="1" ht="31" customHeight="1" spans="1:19">
      <c r="A16" s="8">
        <v>11</v>
      </c>
      <c r="B16" s="8" t="s">
        <v>35</v>
      </c>
      <c r="C16" s="9" t="s">
        <v>36</v>
      </c>
      <c r="D16" s="8">
        <v>99</v>
      </c>
      <c r="E16" s="8">
        <v>448</v>
      </c>
      <c r="F16" s="8">
        <f t="shared" si="0"/>
        <v>1120</v>
      </c>
      <c r="G16" s="8">
        <f t="shared" si="1"/>
        <v>358.4</v>
      </c>
      <c r="H16" s="8">
        <f t="shared" si="2"/>
        <v>761.6</v>
      </c>
      <c r="I16" s="8">
        <f>1278.75-146.25</f>
        <v>1132.5</v>
      </c>
      <c r="J16" s="8">
        <v>0</v>
      </c>
      <c r="K16" s="8">
        <f>I16</f>
        <v>1132.5</v>
      </c>
      <c r="L16" s="12">
        <f t="shared" si="6"/>
        <v>-12.4999999999999</v>
      </c>
      <c r="M16" s="12">
        <f t="shared" si="7"/>
        <v>358.4</v>
      </c>
      <c r="N16" s="12">
        <f t="shared" si="8"/>
        <v>-370.9</v>
      </c>
      <c r="O16" s="8">
        <f t="shared" si="9"/>
        <v>1120</v>
      </c>
      <c r="P16" s="8">
        <f t="shared" si="3"/>
        <v>358.4</v>
      </c>
      <c r="Q16" s="8">
        <f t="shared" si="12"/>
        <v>761.6</v>
      </c>
      <c r="R16" s="8">
        <f t="shared" si="11"/>
        <v>12.5</v>
      </c>
      <c r="S16" s="8"/>
    </row>
    <row r="17" s="30" customFormat="1" ht="31" customHeight="1" spans="1:19">
      <c r="A17" s="8">
        <v>12</v>
      </c>
      <c r="B17" s="8" t="s">
        <v>35</v>
      </c>
      <c r="C17" s="9" t="s">
        <v>37</v>
      </c>
      <c r="D17" s="8">
        <v>456</v>
      </c>
      <c r="E17" s="8">
        <v>1852</v>
      </c>
      <c r="F17" s="8">
        <f t="shared" si="0"/>
        <v>4630</v>
      </c>
      <c r="G17" s="8">
        <f t="shared" si="1"/>
        <v>1481.6</v>
      </c>
      <c r="H17" s="8">
        <f t="shared" si="2"/>
        <v>3148.4</v>
      </c>
      <c r="I17" s="8">
        <f>4995-367.5</f>
        <v>4627.5</v>
      </c>
      <c r="J17" s="8">
        <v>0</v>
      </c>
      <c r="K17" s="8">
        <f>I17</f>
        <v>4627.5</v>
      </c>
      <c r="L17" s="12">
        <f t="shared" si="6"/>
        <v>2.50000000000023</v>
      </c>
      <c r="M17" s="12">
        <f t="shared" si="7"/>
        <v>1481.6</v>
      </c>
      <c r="N17" s="12">
        <f t="shared" si="8"/>
        <v>-1479.1</v>
      </c>
      <c r="O17" s="8">
        <f t="shared" si="9"/>
        <v>4630</v>
      </c>
      <c r="P17" s="8">
        <f t="shared" si="3"/>
        <v>1481.6</v>
      </c>
      <c r="Q17" s="8">
        <f t="shared" si="12"/>
        <v>3148.4</v>
      </c>
      <c r="R17" s="8">
        <f t="shared" si="11"/>
        <v>-2.5</v>
      </c>
      <c r="S17" s="25"/>
    </row>
    <row r="18" s="30" customFormat="1" ht="31" customHeight="1" spans="1:19">
      <c r="A18" s="8">
        <v>13</v>
      </c>
      <c r="B18" s="8" t="s">
        <v>35</v>
      </c>
      <c r="C18" s="9" t="s">
        <v>38</v>
      </c>
      <c r="D18" s="8">
        <v>147</v>
      </c>
      <c r="E18" s="8">
        <v>674</v>
      </c>
      <c r="F18" s="8">
        <f t="shared" si="0"/>
        <v>1685</v>
      </c>
      <c r="G18" s="8">
        <f t="shared" si="1"/>
        <v>539.2</v>
      </c>
      <c r="H18" s="8">
        <f t="shared" si="2"/>
        <v>1145.8</v>
      </c>
      <c r="I18" s="8">
        <f>1806.75-116.75</f>
        <v>1690</v>
      </c>
      <c r="J18" s="8">
        <v>0</v>
      </c>
      <c r="K18" s="8">
        <v>1690</v>
      </c>
      <c r="L18" s="12">
        <f t="shared" si="6"/>
        <v>-5</v>
      </c>
      <c r="M18" s="12">
        <f t="shared" si="7"/>
        <v>539.2</v>
      </c>
      <c r="N18" s="12">
        <f t="shared" si="8"/>
        <v>-544.2</v>
      </c>
      <c r="O18" s="8">
        <f t="shared" si="9"/>
        <v>1685</v>
      </c>
      <c r="P18" s="8">
        <f t="shared" si="3"/>
        <v>539.2</v>
      </c>
      <c r="Q18" s="8">
        <f t="shared" si="12"/>
        <v>1145.8</v>
      </c>
      <c r="R18" s="8">
        <f t="shared" si="11"/>
        <v>5</v>
      </c>
      <c r="S18" s="25"/>
    </row>
    <row r="19" s="30" customFormat="1" ht="31" customHeight="1" spans="1:19">
      <c r="A19" s="8">
        <v>14</v>
      </c>
      <c r="B19" s="8" t="s">
        <v>35</v>
      </c>
      <c r="C19" s="9" t="s">
        <v>39</v>
      </c>
      <c r="D19" s="8">
        <v>179</v>
      </c>
      <c r="E19" s="8">
        <v>814</v>
      </c>
      <c r="F19" s="8">
        <f t="shared" si="0"/>
        <v>2035</v>
      </c>
      <c r="G19" s="8">
        <f t="shared" si="1"/>
        <v>651.2</v>
      </c>
      <c r="H19" s="8">
        <f t="shared" si="2"/>
        <v>1383.8</v>
      </c>
      <c r="I19" s="8">
        <f>2214.5-172</f>
        <v>2042.5</v>
      </c>
      <c r="J19" s="8">
        <v>0</v>
      </c>
      <c r="K19" s="8">
        <v>2042.5</v>
      </c>
      <c r="L19" s="12">
        <f t="shared" si="6"/>
        <v>-7.5</v>
      </c>
      <c r="M19" s="12">
        <f t="shared" si="7"/>
        <v>651.2</v>
      </c>
      <c r="N19" s="12">
        <f t="shared" si="8"/>
        <v>-658.7</v>
      </c>
      <c r="O19" s="8">
        <f t="shared" si="9"/>
        <v>2035</v>
      </c>
      <c r="P19" s="8">
        <f t="shared" si="3"/>
        <v>651.2</v>
      </c>
      <c r="Q19" s="8">
        <f t="shared" si="12"/>
        <v>1383.8</v>
      </c>
      <c r="R19" s="8">
        <f t="shared" si="11"/>
        <v>7.5</v>
      </c>
      <c r="S19" s="25"/>
    </row>
    <row r="20" s="30" customFormat="1" ht="31" customHeight="1" spans="1:19">
      <c r="A20" s="8">
        <v>15</v>
      </c>
      <c r="B20" s="8" t="s">
        <v>35</v>
      </c>
      <c r="C20" s="9" t="s">
        <v>40</v>
      </c>
      <c r="D20" s="9">
        <v>103</v>
      </c>
      <c r="E20" s="9">
        <v>394</v>
      </c>
      <c r="F20" s="9">
        <f t="shared" si="0"/>
        <v>985</v>
      </c>
      <c r="G20" s="9">
        <f t="shared" si="1"/>
        <v>315.2</v>
      </c>
      <c r="H20" s="9">
        <f t="shared" si="2"/>
        <v>669.8</v>
      </c>
      <c r="I20" s="9">
        <f>1193.25-88.25</f>
        <v>1105</v>
      </c>
      <c r="J20" s="9">
        <v>0</v>
      </c>
      <c r="K20" s="9">
        <v>1105</v>
      </c>
      <c r="L20" s="12">
        <f t="shared" si="6"/>
        <v>-120</v>
      </c>
      <c r="M20" s="12">
        <f t="shared" si="7"/>
        <v>315.2</v>
      </c>
      <c r="N20" s="12">
        <f t="shared" si="8"/>
        <v>-435.2</v>
      </c>
      <c r="O20" s="8">
        <f t="shared" ref="O7:O38" si="13">P20+Q20</f>
        <v>985</v>
      </c>
      <c r="P20" s="9">
        <f t="shared" si="3"/>
        <v>315.2</v>
      </c>
      <c r="Q20" s="8">
        <f t="shared" si="12"/>
        <v>669.8</v>
      </c>
      <c r="R20" s="8">
        <f t="shared" si="11"/>
        <v>120</v>
      </c>
      <c r="S20" s="49"/>
    </row>
    <row r="21" s="30" customFormat="1" ht="31" customHeight="1" spans="1:19">
      <c r="A21" s="8">
        <v>16</v>
      </c>
      <c r="B21" s="8" t="s">
        <v>41</v>
      </c>
      <c r="C21" s="9" t="s">
        <v>42</v>
      </c>
      <c r="D21" s="8">
        <v>42</v>
      </c>
      <c r="E21" s="8">
        <v>174</v>
      </c>
      <c r="F21" s="8">
        <f t="shared" si="0"/>
        <v>435</v>
      </c>
      <c r="G21" s="8">
        <f t="shared" si="1"/>
        <v>139.2</v>
      </c>
      <c r="H21" s="8">
        <f t="shared" si="2"/>
        <v>295.8</v>
      </c>
      <c r="I21" s="8">
        <f>592-92</f>
        <v>500</v>
      </c>
      <c r="J21" s="8">
        <v>0</v>
      </c>
      <c r="K21" s="8">
        <v>500</v>
      </c>
      <c r="L21" s="12">
        <f t="shared" si="6"/>
        <v>-65</v>
      </c>
      <c r="M21" s="12">
        <f t="shared" si="7"/>
        <v>139.2</v>
      </c>
      <c r="N21" s="12">
        <f t="shared" si="8"/>
        <v>-204.2</v>
      </c>
      <c r="O21" s="8">
        <f t="shared" si="13"/>
        <v>435</v>
      </c>
      <c r="P21" s="8">
        <f t="shared" si="3"/>
        <v>139.2</v>
      </c>
      <c r="Q21" s="8">
        <f t="shared" si="12"/>
        <v>295.8</v>
      </c>
      <c r="R21" s="8">
        <f t="shared" si="11"/>
        <v>65</v>
      </c>
      <c r="S21" s="25"/>
    </row>
    <row r="22" s="30" customFormat="1" ht="31" customHeight="1" spans="1:19">
      <c r="A22" s="8">
        <v>17</v>
      </c>
      <c r="B22" s="10" t="s">
        <v>43</v>
      </c>
      <c r="C22" s="11" t="s">
        <v>44</v>
      </c>
      <c r="D22" s="10">
        <v>512</v>
      </c>
      <c r="E22" s="10">
        <v>1994</v>
      </c>
      <c r="F22" s="8">
        <f t="shared" si="0"/>
        <v>4985</v>
      </c>
      <c r="G22" s="8">
        <f t="shared" si="1"/>
        <v>1595.2</v>
      </c>
      <c r="H22" s="8">
        <f t="shared" si="2"/>
        <v>3389.8</v>
      </c>
      <c r="I22" s="10">
        <f>5385.8182-388.3182</f>
        <v>4997.5</v>
      </c>
      <c r="J22" s="10">
        <v>1599.2</v>
      </c>
      <c r="K22" s="10">
        <f>I22-J22</f>
        <v>3398.3</v>
      </c>
      <c r="L22" s="12">
        <f t="shared" si="6"/>
        <v>-12.5</v>
      </c>
      <c r="M22" s="12">
        <f t="shared" si="7"/>
        <v>-4</v>
      </c>
      <c r="N22" s="12">
        <f t="shared" si="8"/>
        <v>-8.5</v>
      </c>
      <c r="O22" s="8">
        <f t="shared" si="13"/>
        <v>4985</v>
      </c>
      <c r="P22" s="8">
        <f t="shared" si="3"/>
        <v>1595.2</v>
      </c>
      <c r="Q22" s="8">
        <f t="shared" si="12"/>
        <v>3389.8</v>
      </c>
      <c r="R22" s="8">
        <f t="shared" si="11"/>
        <v>12.5</v>
      </c>
      <c r="S22" s="50"/>
    </row>
    <row r="23" s="30" customFormat="1" ht="50" customHeight="1" spans="1:19">
      <c r="A23" s="8">
        <v>18</v>
      </c>
      <c r="B23" s="8" t="s">
        <v>17</v>
      </c>
      <c r="C23" s="12" t="s">
        <v>45</v>
      </c>
      <c r="D23" s="8">
        <v>70</v>
      </c>
      <c r="E23" s="8">
        <v>291</v>
      </c>
      <c r="F23" s="8">
        <f t="shared" si="0"/>
        <v>436.5</v>
      </c>
      <c r="G23" s="8">
        <f t="shared" si="1"/>
        <v>232.8</v>
      </c>
      <c r="H23" s="8">
        <f t="shared" ref="H23:H37" si="14">E23*(1.5-0.8)</f>
        <v>203.7</v>
      </c>
      <c r="I23" s="8">
        <v>438</v>
      </c>
      <c r="J23" s="8">
        <v>0</v>
      </c>
      <c r="K23" s="8">
        <f>I23</f>
        <v>438</v>
      </c>
      <c r="L23" s="12">
        <f t="shared" si="6"/>
        <v>-1.5</v>
      </c>
      <c r="M23" s="12">
        <f t="shared" si="7"/>
        <v>232.8</v>
      </c>
      <c r="N23" s="12">
        <f t="shared" si="8"/>
        <v>-234.3</v>
      </c>
      <c r="O23" s="8">
        <f t="shared" si="13"/>
        <v>436.5</v>
      </c>
      <c r="P23" s="8">
        <f t="shared" si="3"/>
        <v>232.8</v>
      </c>
      <c r="Q23" s="8">
        <f t="shared" si="12"/>
        <v>203.7</v>
      </c>
      <c r="R23" s="8">
        <f t="shared" si="11"/>
        <v>1.5</v>
      </c>
      <c r="S23" s="25" t="s">
        <v>46</v>
      </c>
    </row>
    <row r="24" s="30" customFormat="1" ht="31" customHeight="1" spans="1:19">
      <c r="A24" s="8">
        <v>19</v>
      </c>
      <c r="B24" s="8" t="s">
        <v>19</v>
      </c>
      <c r="C24" s="12" t="s">
        <v>47</v>
      </c>
      <c r="D24" s="8">
        <v>151</v>
      </c>
      <c r="E24" s="8">
        <v>203</v>
      </c>
      <c r="F24" s="8">
        <f t="shared" si="0"/>
        <v>304.5</v>
      </c>
      <c r="G24" s="8">
        <f t="shared" si="1"/>
        <v>162.4</v>
      </c>
      <c r="H24" s="8">
        <f t="shared" si="14"/>
        <v>142.1</v>
      </c>
      <c r="I24" s="8">
        <f>J24+K24</f>
        <v>304.5</v>
      </c>
      <c r="J24" s="8">
        <v>0</v>
      </c>
      <c r="K24" s="8">
        <v>304.5</v>
      </c>
      <c r="L24" s="12">
        <f t="shared" si="6"/>
        <v>0</v>
      </c>
      <c r="M24" s="12">
        <f t="shared" si="7"/>
        <v>162.4</v>
      </c>
      <c r="N24" s="12">
        <f t="shared" si="8"/>
        <v>-162.4</v>
      </c>
      <c r="O24" s="8">
        <f t="shared" si="13"/>
        <v>304.5</v>
      </c>
      <c r="P24" s="8">
        <f t="shared" si="3"/>
        <v>162.4</v>
      </c>
      <c r="Q24" s="8">
        <f t="shared" si="12"/>
        <v>142.1</v>
      </c>
      <c r="R24" s="8">
        <f t="shared" si="11"/>
        <v>0</v>
      </c>
      <c r="S24" s="25"/>
    </row>
    <row r="25" s="30" customFormat="1" ht="31" customHeight="1" spans="1:19">
      <c r="A25" s="8">
        <v>20</v>
      </c>
      <c r="B25" s="8" t="s">
        <v>23</v>
      </c>
      <c r="C25" s="12" t="s">
        <v>23</v>
      </c>
      <c r="D25" s="8">
        <v>50</v>
      </c>
      <c r="E25" s="8">
        <v>170</v>
      </c>
      <c r="F25" s="8">
        <f t="shared" si="0"/>
        <v>255</v>
      </c>
      <c r="G25" s="8">
        <f t="shared" si="1"/>
        <v>136</v>
      </c>
      <c r="H25" s="8">
        <f t="shared" si="14"/>
        <v>119</v>
      </c>
      <c r="I25" s="8">
        <v>294</v>
      </c>
      <c r="J25" s="8">
        <v>0</v>
      </c>
      <c r="K25" s="8">
        <v>294</v>
      </c>
      <c r="L25" s="12">
        <f t="shared" si="6"/>
        <v>-39</v>
      </c>
      <c r="M25" s="12">
        <f t="shared" si="7"/>
        <v>136</v>
      </c>
      <c r="N25" s="12">
        <f t="shared" si="8"/>
        <v>-175</v>
      </c>
      <c r="O25" s="8">
        <f t="shared" si="13"/>
        <v>255</v>
      </c>
      <c r="P25" s="8">
        <f t="shared" si="3"/>
        <v>136</v>
      </c>
      <c r="Q25" s="8">
        <f t="shared" si="12"/>
        <v>119</v>
      </c>
      <c r="R25" s="8">
        <f t="shared" si="11"/>
        <v>39</v>
      </c>
      <c r="S25" s="25" t="s">
        <v>48</v>
      </c>
    </row>
    <row r="26" s="30" customFormat="1" ht="31" customHeight="1" spans="1:19">
      <c r="A26" s="8">
        <v>21</v>
      </c>
      <c r="B26" s="8" t="s">
        <v>49</v>
      </c>
      <c r="C26" s="12" t="s">
        <v>49</v>
      </c>
      <c r="D26" s="8">
        <v>6</v>
      </c>
      <c r="E26" s="8">
        <v>22</v>
      </c>
      <c r="F26" s="8">
        <f t="shared" si="0"/>
        <v>33</v>
      </c>
      <c r="G26" s="8">
        <f t="shared" si="1"/>
        <v>17.6</v>
      </c>
      <c r="H26" s="8">
        <f t="shared" si="14"/>
        <v>15.4</v>
      </c>
      <c r="I26" s="8">
        <f>J26+K26</f>
        <v>33</v>
      </c>
      <c r="J26" s="8">
        <v>0</v>
      </c>
      <c r="K26" s="8">
        <v>33</v>
      </c>
      <c r="L26" s="12">
        <f t="shared" si="6"/>
        <v>0</v>
      </c>
      <c r="M26" s="12">
        <f t="shared" si="7"/>
        <v>17.6</v>
      </c>
      <c r="N26" s="12">
        <f t="shared" si="8"/>
        <v>-17.6</v>
      </c>
      <c r="O26" s="8">
        <f t="shared" si="13"/>
        <v>33</v>
      </c>
      <c r="P26" s="8">
        <f t="shared" si="3"/>
        <v>17.6</v>
      </c>
      <c r="Q26" s="8">
        <f t="shared" si="12"/>
        <v>15.4</v>
      </c>
      <c r="R26" s="8">
        <f t="shared" si="11"/>
        <v>0</v>
      </c>
      <c r="S26" s="25" t="s">
        <v>50</v>
      </c>
    </row>
    <row r="27" s="30" customFormat="1" ht="31" customHeight="1" spans="1:19">
      <c r="A27" s="8">
        <v>22</v>
      </c>
      <c r="B27" s="8" t="s">
        <v>51</v>
      </c>
      <c r="C27" s="12" t="s">
        <v>52</v>
      </c>
      <c r="D27" s="8">
        <v>16</v>
      </c>
      <c r="E27" s="8">
        <v>69</v>
      </c>
      <c r="F27" s="8">
        <f t="shared" si="0"/>
        <v>103.5</v>
      </c>
      <c r="G27" s="8">
        <f t="shared" si="1"/>
        <v>55.2</v>
      </c>
      <c r="H27" s="8">
        <f t="shared" si="14"/>
        <v>48.3</v>
      </c>
      <c r="I27" s="8">
        <v>103.5</v>
      </c>
      <c r="J27" s="8">
        <v>0</v>
      </c>
      <c r="K27" s="8">
        <v>103.5</v>
      </c>
      <c r="L27" s="12">
        <f t="shared" si="6"/>
        <v>0</v>
      </c>
      <c r="M27" s="12">
        <f t="shared" si="7"/>
        <v>55.2</v>
      </c>
      <c r="N27" s="12">
        <f t="shared" si="8"/>
        <v>-55.2</v>
      </c>
      <c r="O27" s="8">
        <f t="shared" si="13"/>
        <v>103.5</v>
      </c>
      <c r="P27" s="8">
        <f t="shared" si="3"/>
        <v>55.2</v>
      </c>
      <c r="Q27" s="8">
        <f t="shared" si="12"/>
        <v>48.3</v>
      </c>
      <c r="R27" s="8">
        <f t="shared" si="11"/>
        <v>0</v>
      </c>
      <c r="S27" s="25"/>
    </row>
    <row r="28" s="30" customFormat="1" ht="31" customHeight="1" spans="1:19">
      <c r="A28" s="8">
        <v>23</v>
      </c>
      <c r="B28" s="8" t="s">
        <v>25</v>
      </c>
      <c r="C28" s="12" t="s">
        <v>25</v>
      </c>
      <c r="D28" s="8">
        <v>10</v>
      </c>
      <c r="E28" s="8">
        <v>36</v>
      </c>
      <c r="F28" s="8">
        <f t="shared" si="0"/>
        <v>54</v>
      </c>
      <c r="G28" s="8">
        <f t="shared" si="1"/>
        <v>28.8</v>
      </c>
      <c r="H28" s="8">
        <f t="shared" si="14"/>
        <v>25.2</v>
      </c>
      <c r="I28" s="8">
        <v>54</v>
      </c>
      <c r="J28" s="8">
        <v>0</v>
      </c>
      <c r="K28" s="8">
        <v>54</v>
      </c>
      <c r="L28" s="12">
        <f t="shared" si="6"/>
        <v>0</v>
      </c>
      <c r="M28" s="12">
        <f t="shared" si="7"/>
        <v>28.8</v>
      </c>
      <c r="N28" s="12">
        <f t="shared" si="8"/>
        <v>-28.8</v>
      </c>
      <c r="O28" s="8">
        <f t="shared" si="13"/>
        <v>54</v>
      </c>
      <c r="P28" s="8">
        <f t="shared" si="3"/>
        <v>28.8</v>
      </c>
      <c r="Q28" s="8">
        <f t="shared" si="12"/>
        <v>25.2</v>
      </c>
      <c r="R28" s="8">
        <f t="shared" si="11"/>
        <v>0</v>
      </c>
      <c r="S28" s="25"/>
    </row>
    <row r="29" s="30" customFormat="1" ht="31" customHeight="1" spans="1:19">
      <c r="A29" s="8">
        <v>24</v>
      </c>
      <c r="B29" s="8" t="s">
        <v>53</v>
      </c>
      <c r="C29" s="12" t="s">
        <v>53</v>
      </c>
      <c r="D29" s="8">
        <v>7</v>
      </c>
      <c r="E29" s="8">
        <v>23</v>
      </c>
      <c r="F29" s="8">
        <f t="shared" si="0"/>
        <v>34.5</v>
      </c>
      <c r="G29" s="8">
        <f t="shared" si="1"/>
        <v>18.4</v>
      </c>
      <c r="H29" s="8">
        <f t="shared" si="14"/>
        <v>16.1</v>
      </c>
      <c r="I29" s="8">
        <v>49.5</v>
      </c>
      <c r="J29" s="8">
        <v>0</v>
      </c>
      <c r="K29" s="8">
        <v>49.5</v>
      </c>
      <c r="L29" s="12">
        <f t="shared" si="6"/>
        <v>-15</v>
      </c>
      <c r="M29" s="12">
        <f t="shared" si="7"/>
        <v>18.4</v>
      </c>
      <c r="N29" s="12">
        <f t="shared" si="8"/>
        <v>-33.4</v>
      </c>
      <c r="O29" s="8">
        <f t="shared" si="13"/>
        <v>34.5</v>
      </c>
      <c r="P29" s="8">
        <f t="shared" si="3"/>
        <v>18.4</v>
      </c>
      <c r="Q29" s="8">
        <f t="shared" si="12"/>
        <v>16.1</v>
      </c>
      <c r="R29" s="8">
        <f t="shared" si="11"/>
        <v>15</v>
      </c>
      <c r="S29" s="25" t="s">
        <v>54</v>
      </c>
    </row>
    <row r="30" s="30" customFormat="1" ht="42" customHeight="1" spans="1:19">
      <c r="A30" s="8">
        <v>25</v>
      </c>
      <c r="B30" s="8" t="s">
        <v>55</v>
      </c>
      <c r="C30" s="12" t="s">
        <v>55</v>
      </c>
      <c r="D30" s="8">
        <v>40</v>
      </c>
      <c r="E30" s="8">
        <v>102</v>
      </c>
      <c r="F30" s="8">
        <f t="shared" si="0"/>
        <v>153</v>
      </c>
      <c r="G30" s="8">
        <f t="shared" si="1"/>
        <v>81.6</v>
      </c>
      <c r="H30" s="8">
        <f t="shared" si="14"/>
        <v>71.4</v>
      </c>
      <c r="I30" s="8">
        <v>153</v>
      </c>
      <c r="J30" s="8">
        <v>0</v>
      </c>
      <c r="K30" s="8">
        <v>153</v>
      </c>
      <c r="L30" s="12">
        <f t="shared" si="6"/>
        <v>0</v>
      </c>
      <c r="M30" s="12">
        <f t="shared" si="7"/>
        <v>81.6</v>
      </c>
      <c r="N30" s="12">
        <f t="shared" si="8"/>
        <v>-81.6</v>
      </c>
      <c r="O30" s="8">
        <f t="shared" si="13"/>
        <v>153</v>
      </c>
      <c r="P30" s="8">
        <f t="shared" si="3"/>
        <v>81.6</v>
      </c>
      <c r="Q30" s="8">
        <f t="shared" si="12"/>
        <v>71.4</v>
      </c>
      <c r="R30" s="8">
        <f t="shared" si="11"/>
        <v>0</v>
      </c>
      <c r="S30" s="25" t="s">
        <v>56</v>
      </c>
    </row>
    <row r="31" s="30" customFormat="1" ht="31" customHeight="1" spans="1:19">
      <c r="A31" s="8">
        <v>26</v>
      </c>
      <c r="B31" s="8" t="s">
        <v>27</v>
      </c>
      <c r="C31" s="12" t="s">
        <v>27</v>
      </c>
      <c r="D31" s="8">
        <v>24</v>
      </c>
      <c r="E31" s="8">
        <v>64</v>
      </c>
      <c r="F31" s="8">
        <f t="shared" si="0"/>
        <v>96</v>
      </c>
      <c r="G31" s="8">
        <f t="shared" si="1"/>
        <v>51.2</v>
      </c>
      <c r="H31" s="8">
        <f t="shared" si="14"/>
        <v>44.8</v>
      </c>
      <c r="I31" s="8">
        <v>102</v>
      </c>
      <c r="J31" s="8">
        <v>0</v>
      </c>
      <c r="K31" s="8">
        <v>102</v>
      </c>
      <c r="L31" s="12">
        <f t="shared" si="6"/>
        <v>-6</v>
      </c>
      <c r="M31" s="12">
        <f t="shared" si="7"/>
        <v>51.2</v>
      </c>
      <c r="N31" s="12">
        <f t="shared" si="8"/>
        <v>-57.2</v>
      </c>
      <c r="O31" s="8">
        <f t="shared" si="13"/>
        <v>96</v>
      </c>
      <c r="P31" s="8">
        <f t="shared" si="3"/>
        <v>51.2</v>
      </c>
      <c r="Q31" s="8">
        <f t="shared" si="12"/>
        <v>44.8</v>
      </c>
      <c r="R31" s="8">
        <f t="shared" si="11"/>
        <v>6</v>
      </c>
      <c r="S31" s="25" t="s">
        <v>57</v>
      </c>
    </row>
    <row r="32" s="30" customFormat="1" ht="31" customHeight="1" spans="1:19">
      <c r="A32" s="8">
        <v>27</v>
      </c>
      <c r="B32" s="8" t="s">
        <v>30</v>
      </c>
      <c r="C32" s="12" t="s">
        <v>30</v>
      </c>
      <c r="D32" s="8">
        <v>17</v>
      </c>
      <c r="E32" s="8">
        <v>32</v>
      </c>
      <c r="F32" s="8">
        <f t="shared" si="0"/>
        <v>48</v>
      </c>
      <c r="G32" s="8">
        <f t="shared" si="1"/>
        <v>25.6</v>
      </c>
      <c r="H32" s="8">
        <f t="shared" si="14"/>
        <v>22.4</v>
      </c>
      <c r="I32" s="8">
        <v>48</v>
      </c>
      <c r="J32" s="8">
        <v>0</v>
      </c>
      <c r="K32" s="8">
        <v>48</v>
      </c>
      <c r="L32" s="12">
        <f t="shared" si="6"/>
        <v>0</v>
      </c>
      <c r="M32" s="12">
        <f t="shared" si="7"/>
        <v>25.6</v>
      </c>
      <c r="N32" s="12">
        <f t="shared" si="8"/>
        <v>-25.6</v>
      </c>
      <c r="O32" s="8">
        <f t="shared" si="13"/>
        <v>48</v>
      </c>
      <c r="P32" s="8">
        <f t="shared" si="3"/>
        <v>25.6</v>
      </c>
      <c r="Q32" s="8">
        <f t="shared" si="12"/>
        <v>22.4</v>
      </c>
      <c r="R32" s="8">
        <f t="shared" si="11"/>
        <v>0</v>
      </c>
      <c r="S32" s="25"/>
    </row>
    <row r="33" s="30" customFormat="1" ht="31" customHeight="1" spans="1:19">
      <c r="A33" s="8">
        <v>28</v>
      </c>
      <c r="B33" s="8" t="s">
        <v>32</v>
      </c>
      <c r="C33" s="12" t="s">
        <v>58</v>
      </c>
      <c r="D33" s="8">
        <v>29</v>
      </c>
      <c r="E33" s="8">
        <v>129</v>
      </c>
      <c r="F33" s="8">
        <f t="shared" si="0"/>
        <v>193.5</v>
      </c>
      <c r="G33" s="8">
        <f t="shared" si="1"/>
        <v>103.2</v>
      </c>
      <c r="H33" s="8">
        <f t="shared" si="14"/>
        <v>90.3</v>
      </c>
      <c r="I33" s="8">
        <v>193.5</v>
      </c>
      <c r="J33" s="8">
        <v>0</v>
      </c>
      <c r="K33" s="8">
        <v>193.5</v>
      </c>
      <c r="L33" s="12">
        <f t="shared" si="6"/>
        <v>0</v>
      </c>
      <c r="M33" s="12">
        <f t="shared" si="7"/>
        <v>103.2</v>
      </c>
      <c r="N33" s="12">
        <f t="shared" si="8"/>
        <v>-103.2</v>
      </c>
      <c r="O33" s="8">
        <f t="shared" si="13"/>
        <v>193.5</v>
      </c>
      <c r="P33" s="8">
        <f t="shared" si="3"/>
        <v>103.2</v>
      </c>
      <c r="Q33" s="8">
        <f t="shared" si="12"/>
        <v>90.3</v>
      </c>
      <c r="R33" s="8">
        <f t="shared" si="11"/>
        <v>0</v>
      </c>
      <c r="S33" s="25"/>
    </row>
    <row r="34" s="30" customFormat="1" ht="31" customHeight="1" spans="1:19">
      <c r="A34" s="8">
        <v>29</v>
      </c>
      <c r="B34" s="8" t="s">
        <v>35</v>
      </c>
      <c r="C34" s="12" t="s">
        <v>35</v>
      </c>
      <c r="D34" s="8">
        <v>42</v>
      </c>
      <c r="E34" s="8">
        <v>71</v>
      </c>
      <c r="F34" s="8">
        <f t="shared" si="0"/>
        <v>106.5</v>
      </c>
      <c r="G34" s="8">
        <f t="shared" si="1"/>
        <v>56.8</v>
      </c>
      <c r="H34" s="8">
        <f t="shared" si="14"/>
        <v>49.7</v>
      </c>
      <c r="I34" s="8">
        <v>106.5</v>
      </c>
      <c r="J34" s="8">
        <v>0</v>
      </c>
      <c r="K34" s="8">
        <v>106.5</v>
      </c>
      <c r="L34" s="12">
        <f t="shared" si="6"/>
        <v>0</v>
      </c>
      <c r="M34" s="12">
        <f t="shared" si="7"/>
        <v>56.8</v>
      </c>
      <c r="N34" s="12">
        <f t="shared" si="8"/>
        <v>-56.8</v>
      </c>
      <c r="O34" s="8">
        <f t="shared" si="13"/>
        <v>106.5</v>
      </c>
      <c r="P34" s="8">
        <f t="shared" si="3"/>
        <v>56.8</v>
      </c>
      <c r="Q34" s="8">
        <f t="shared" si="12"/>
        <v>49.7</v>
      </c>
      <c r="R34" s="8">
        <f t="shared" si="11"/>
        <v>0</v>
      </c>
      <c r="S34" s="25"/>
    </row>
    <row r="35" s="30" customFormat="1" ht="31" customHeight="1" spans="1:19">
      <c r="A35" s="8">
        <v>30</v>
      </c>
      <c r="B35" s="8" t="s">
        <v>41</v>
      </c>
      <c r="C35" s="12" t="s">
        <v>41</v>
      </c>
      <c r="D35" s="8">
        <v>1</v>
      </c>
      <c r="E35" s="8">
        <v>3</v>
      </c>
      <c r="F35" s="8">
        <f t="shared" si="0"/>
        <v>4.5</v>
      </c>
      <c r="G35" s="8">
        <f t="shared" si="1"/>
        <v>2.4</v>
      </c>
      <c r="H35" s="8">
        <f t="shared" si="14"/>
        <v>2.1</v>
      </c>
      <c r="I35" s="8">
        <v>4.5</v>
      </c>
      <c r="J35" s="8">
        <v>0</v>
      </c>
      <c r="K35" s="8">
        <v>4.5</v>
      </c>
      <c r="L35" s="12">
        <f t="shared" si="6"/>
        <v>0</v>
      </c>
      <c r="M35" s="12">
        <f t="shared" si="7"/>
        <v>2.4</v>
      </c>
      <c r="N35" s="12">
        <f t="shared" si="8"/>
        <v>-2.4</v>
      </c>
      <c r="O35" s="8">
        <f t="shared" si="13"/>
        <v>4.5</v>
      </c>
      <c r="P35" s="8">
        <f t="shared" si="3"/>
        <v>2.4</v>
      </c>
      <c r="Q35" s="8">
        <f t="shared" si="12"/>
        <v>2.1</v>
      </c>
      <c r="R35" s="8">
        <f t="shared" si="11"/>
        <v>0</v>
      </c>
      <c r="S35" s="25"/>
    </row>
    <row r="36" s="30" customFormat="1" ht="31" customHeight="1" spans="1:19">
      <c r="A36" s="8">
        <v>31</v>
      </c>
      <c r="B36" s="8" t="s">
        <v>43</v>
      </c>
      <c r="C36" s="12" t="s">
        <v>43</v>
      </c>
      <c r="D36" s="8">
        <v>23</v>
      </c>
      <c r="E36" s="8">
        <v>36</v>
      </c>
      <c r="F36" s="8">
        <f t="shared" si="0"/>
        <v>54</v>
      </c>
      <c r="G36" s="8">
        <f t="shared" si="1"/>
        <v>28.8</v>
      </c>
      <c r="H36" s="8">
        <f t="shared" si="14"/>
        <v>25.2</v>
      </c>
      <c r="I36" s="8">
        <v>54</v>
      </c>
      <c r="J36" s="8">
        <v>0</v>
      </c>
      <c r="K36" s="8">
        <v>54</v>
      </c>
      <c r="L36" s="12">
        <f t="shared" si="6"/>
        <v>0</v>
      </c>
      <c r="M36" s="12">
        <f t="shared" si="7"/>
        <v>28.8</v>
      </c>
      <c r="N36" s="12">
        <f t="shared" si="8"/>
        <v>-28.8</v>
      </c>
      <c r="O36" s="8">
        <f t="shared" si="13"/>
        <v>54</v>
      </c>
      <c r="P36" s="8">
        <f t="shared" si="3"/>
        <v>28.8</v>
      </c>
      <c r="Q36" s="8">
        <f t="shared" si="12"/>
        <v>25.2</v>
      </c>
      <c r="R36" s="8">
        <f t="shared" si="11"/>
        <v>0</v>
      </c>
      <c r="S36" s="25"/>
    </row>
    <row r="37" s="30" customFormat="1" ht="31" customHeight="1" spans="1:19">
      <c r="A37" s="8">
        <v>32</v>
      </c>
      <c r="B37" s="8" t="s">
        <v>21</v>
      </c>
      <c r="C37" s="12" t="s">
        <v>59</v>
      </c>
      <c r="D37" s="8">
        <v>1</v>
      </c>
      <c r="E37" s="8">
        <v>6</v>
      </c>
      <c r="F37" s="8">
        <f t="shared" si="0"/>
        <v>9</v>
      </c>
      <c r="G37" s="8">
        <f t="shared" si="1"/>
        <v>4.8</v>
      </c>
      <c r="H37" s="8">
        <f t="shared" si="14"/>
        <v>4.2</v>
      </c>
      <c r="I37" s="8">
        <v>9</v>
      </c>
      <c r="J37" s="8">
        <v>0</v>
      </c>
      <c r="K37" s="8">
        <v>9</v>
      </c>
      <c r="L37" s="12">
        <f t="shared" si="6"/>
        <v>0</v>
      </c>
      <c r="M37" s="12">
        <f t="shared" si="7"/>
        <v>4.8</v>
      </c>
      <c r="N37" s="12">
        <f t="shared" si="8"/>
        <v>-4.8</v>
      </c>
      <c r="O37" s="8">
        <f t="shared" si="13"/>
        <v>9</v>
      </c>
      <c r="P37" s="8">
        <f t="shared" si="3"/>
        <v>4.8</v>
      </c>
      <c r="Q37" s="8">
        <f t="shared" si="12"/>
        <v>4.2</v>
      </c>
      <c r="R37" s="8">
        <f t="shared" si="11"/>
        <v>0</v>
      </c>
      <c r="S37" s="25"/>
    </row>
    <row r="38" s="30" customFormat="1" ht="31" customHeight="1" spans="1:19">
      <c r="A38" s="8">
        <v>33</v>
      </c>
      <c r="B38" s="8" t="s">
        <v>23</v>
      </c>
      <c r="C38" s="13" t="s">
        <v>60</v>
      </c>
      <c r="D38" s="8">
        <v>11</v>
      </c>
      <c r="E38" s="8">
        <v>50</v>
      </c>
      <c r="F38" s="8">
        <f t="shared" si="0"/>
        <v>125</v>
      </c>
      <c r="G38" s="8">
        <f t="shared" si="1"/>
        <v>40</v>
      </c>
      <c r="H38" s="8">
        <f t="shared" ref="H38:H51" si="15">E38*(2.5-0.8)</f>
        <v>85</v>
      </c>
      <c r="I38" s="8"/>
      <c r="J38" s="8"/>
      <c r="K38" s="8"/>
      <c r="L38" s="12">
        <v>0</v>
      </c>
      <c r="M38" s="12"/>
      <c r="N38" s="12"/>
      <c r="O38" s="8"/>
      <c r="P38" s="8"/>
      <c r="Q38" s="8"/>
      <c r="R38" s="8"/>
      <c r="S38" s="25"/>
    </row>
    <row r="39" s="30" customFormat="1" ht="31" customHeight="1" spans="1:19">
      <c r="A39" s="8">
        <v>34</v>
      </c>
      <c r="B39" s="8" t="s">
        <v>23</v>
      </c>
      <c r="C39" s="13" t="s">
        <v>61</v>
      </c>
      <c r="D39" s="8">
        <v>21</v>
      </c>
      <c r="E39" s="8">
        <v>72</v>
      </c>
      <c r="F39" s="8">
        <f t="shared" si="0"/>
        <v>180</v>
      </c>
      <c r="G39" s="8">
        <f t="shared" si="1"/>
        <v>57.6</v>
      </c>
      <c r="H39" s="8">
        <f t="shared" si="15"/>
        <v>122.4</v>
      </c>
      <c r="I39" s="8"/>
      <c r="J39" s="8"/>
      <c r="K39" s="8"/>
      <c r="L39" s="12">
        <v>0</v>
      </c>
      <c r="M39" s="12"/>
      <c r="N39" s="12"/>
      <c r="O39" s="8"/>
      <c r="P39" s="8"/>
      <c r="Q39" s="8"/>
      <c r="R39" s="8"/>
      <c r="S39" s="25"/>
    </row>
    <row r="40" s="30" customFormat="1" ht="31" customHeight="1" spans="1:19">
      <c r="A40" s="8">
        <v>35</v>
      </c>
      <c r="B40" s="8" t="s">
        <v>23</v>
      </c>
      <c r="C40" s="13" t="s">
        <v>62</v>
      </c>
      <c r="D40" s="8">
        <v>2</v>
      </c>
      <c r="E40" s="8">
        <v>4</v>
      </c>
      <c r="F40" s="8">
        <f t="shared" si="0"/>
        <v>10</v>
      </c>
      <c r="G40" s="8">
        <f t="shared" si="1"/>
        <v>3.2</v>
      </c>
      <c r="H40" s="8">
        <f t="shared" si="15"/>
        <v>6.8</v>
      </c>
      <c r="I40" s="8"/>
      <c r="J40" s="8"/>
      <c r="K40" s="8"/>
      <c r="L40" s="12">
        <v>0</v>
      </c>
      <c r="M40" s="12"/>
      <c r="N40" s="12"/>
      <c r="O40" s="8"/>
      <c r="P40" s="8"/>
      <c r="Q40" s="8"/>
      <c r="R40" s="8"/>
      <c r="S40" s="25"/>
    </row>
    <row r="41" s="30" customFormat="1" ht="31" customHeight="1" spans="1:19">
      <c r="A41" s="8">
        <v>36</v>
      </c>
      <c r="B41" s="8" t="s">
        <v>49</v>
      </c>
      <c r="C41" s="13" t="s">
        <v>63</v>
      </c>
      <c r="D41" s="8">
        <v>31</v>
      </c>
      <c r="E41" s="8">
        <v>168</v>
      </c>
      <c r="F41" s="8">
        <f t="shared" si="0"/>
        <v>420</v>
      </c>
      <c r="G41" s="8">
        <f t="shared" si="1"/>
        <v>134.4</v>
      </c>
      <c r="H41" s="8">
        <f t="shared" si="15"/>
        <v>285.6</v>
      </c>
      <c r="I41" s="8">
        <v>425</v>
      </c>
      <c r="J41" s="8">
        <v>0</v>
      </c>
      <c r="K41" s="8">
        <v>425</v>
      </c>
      <c r="L41" s="12">
        <f t="shared" ref="L41:L49" si="16">M41+N41</f>
        <v>-5.00000000000003</v>
      </c>
      <c r="M41" s="12">
        <f t="shared" ref="M41:M49" si="17">G41-J41</f>
        <v>134.4</v>
      </c>
      <c r="N41" s="12">
        <f t="shared" ref="N41:N49" si="18">H41-K41</f>
        <v>-139.4</v>
      </c>
      <c r="O41" s="8">
        <f t="shared" ref="O41:O51" si="19">P41+Q41</f>
        <v>420</v>
      </c>
      <c r="P41" s="8">
        <f t="shared" ref="P41:P49" si="20">G41</f>
        <v>134.4</v>
      </c>
      <c r="Q41" s="8">
        <f>H41</f>
        <v>285.6</v>
      </c>
      <c r="R41" s="8">
        <f t="shared" ref="R41:R49" si="21">I41-F41</f>
        <v>5</v>
      </c>
      <c r="S41" s="25"/>
    </row>
    <row r="42" s="30" customFormat="1" ht="31" customHeight="1" spans="1:19">
      <c r="A42" s="8">
        <v>37</v>
      </c>
      <c r="B42" s="8" t="s">
        <v>51</v>
      </c>
      <c r="C42" s="13" t="s">
        <v>64</v>
      </c>
      <c r="D42" s="8">
        <v>120</v>
      </c>
      <c r="E42" s="8">
        <v>150</v>
      </c>
      <c r="F42" s="8">
        <f t="shared" si="0"/>
        <v>375</v>
      </c>
      <c r="G42" s="8">
        <f t="shared" si="1"/>
        <v>120</v>
      </c>
      <c r="H42" s="8">
        <f t="shared" si="15"/>
        <v>255</v>
      </c>
      <c r="I42" s="8">
        <f>J42+K42</f>
        <v>500</v>
      </c>
      <c r="J42" s="8">
        <v>100</v>
      </c>
      <c r="K42" s="8">
        <v>400</v>
      </c>
      <c r="L42" s="12">
        <f t="shared" si="16"/>
        <v>-125</v>
      </c>
      <c r="M42" s="12">
        <f t="shared" si="17"/>
        <v>20</v>
      </c>
      <c r="N42" s="12">
        <f t="shared" si="18"/>
        <v>-145</v>
      </c>
      <c r="O42" s="8">
        <f t="shared" si="19"/>
        <v>375</v>
      </c>
      <c r="P42" s="8">
        <f t="shared" si="20"/>
        <v>120</v>
      </c>
      <c r="Q42" s="8">
        <f>H42</f>
        <v>255</v>
      </c>
      <c r="R42" s="8">
        <f t="shared" si="21"/>
        <v>125</v>
      </c>
      <c r="S42" s="25"/>
    </row>
    <row r="43" s="30" customFormat="1" ht="31" customHeight="1" spans="1:19">
      <c r="A43" s="8">
        <v>38</v>
      </c>
      <c r="B43" s="8" t="s">
        <v>53</v>
      </c>
      <c r="C43" s="13" t="s">
        <v>65</v>
      </c>
      <c r="D43" s="8">
        <v>95</v>
      </c>
      <c r="E43" s="8">
        <v>399</v>
      </c>
      <c r="F43" s="8">
        <f t="shared" si="0"/>
        <v>997.5</v>
      </c>
      <c r="G43" s="8">
        <f t="shared" si="1"/>
        <v>319.2</v>
      </c>
      <c r="H43" s="8">
        <f t="shared" si="15"/>
        <v>678.3</v>
      </c>
      <c r="I43" s="8">
        <f>J43+K43</f>
        <v>1280</v>
      </c>
      <c r="J43" s="8">
        <v>280</v>
      </c>
      <c r="K43" s="8">
        <v>1000</v>
      </c>
      <c r="L43" s="12">
        <f t="shared" si="16"/>
        <v>-282.5</v>
      </c>
      <c r="M43" s="12">
        <f t="shared" si="17"/>
        <v>39.2</v>
      </c>
      <c r="N43" s="12">
        <f t="shared" si="18"/>
        <v>-321.7</v>
      </c>
      <c r="O43" s="8">
        <f t="shared" si="19"/>
        <v>997.5</v>
      </c>
      <c r="P43" s="8">
        <f t="shared" si="20"/>
        <v>319.2</v>
      </c>
      <c r="Q43" s="8">
        <f>H43</f>
        <v>678.3</v>
      </c>
      <c r="R43" s="8">
        <f t="shared" si="21"/>
        <v>282.5</v>
      </c>
      <c r="S43" s="25"/>
    </row>
    <row r="44" s="30" customFormat="1" ht="31" customHeight="1" spans="1:19">
      <c r="A44" s="8">
        <v>39</v>
      </c>
      <c r="B44" s="8" t="s">
        <v>27</v>
      </c>
      <c r="C44" s="13" t="s">
        <v>66</v>
      </c>
      <c r="D44" s="8">
        <v>91</v>
      </c>
      <c r="E44" s="8">
        <v>349</v>
      </c>
      <c r="F44" s="8">
        <f t="shared" si="0"/>
        <v>872.5</v>
      </c>
      <c r="G44" s="8">
        <f t="shared" si="1"/>
        <v>279.2</v>
      </c>
      <c r="H44" s="8">
        <f t="shared" si="15"/>
        <v>593.3</v>
      </c>
      <c r="I44" s="8">
        <f>J44+K44</f>
        <v>1210</v>
      </c>
      <c r="J44" s="8">
        <v>250</v>
      </c>
      <c r="K44" s="8">
        <f>1210-250</f>
        <v>960</v>
      </c>
      <c r="L44" s="12">
        <f t="shared" si="16"/>
        <v>-337.5</v>
      </c>
      <c r="M44" s="12">
        <f t="shared" si="17"/>
        <v>29.2</v>
      </c>
      <c r="N44" s="12">
        <f t="shared" si="18"/>
        <v>-366.7</v>
      </c>
      <c r="O44" s="8">
        <f t="shared" si="19"/>
        <v>872.5</v>
      </c>
      <c r="P44" s="8">
        <f t="shared" si="20"/>
        <v>279.2</v>
      </c>
      <c r="Q44" s="8">
        <f>H44</f>
        <v>593.3</v>
      </c>
      <c r="R44" s="8">
        <f t="shared" si="21"/>
        <v>337.5</v>
      </c>
      <c r="S44" s="25"/>
    </row>
    <row r="45" s="30" customFormat="1" ht="31" customHeight="1" spans="1:19">
      <c r="A45" s="8">
        <v>40</v>
      </c>
      <c r="B45" s="8" t="s">
        <v>27</v>
      </c>
      <c r="C45" s="13" t="s">
        <v>67</v>
      </c>
      <c r="D45" s="8">
        <v>46</v>
      </c>
      <c r="E45" s="8">
        <v>204</v>
      </c>
      <c r="F45" s="8">
        <f t="shared" si="0"/>
        <v>510</v>
      </c>
      <c r="G45" s="8">
        <f t="shared" si="1"/>
        <v>163.2</v>
      </c>
      <c r="H45" s="8">
        <f t="shared" si="15"/>
        <v>346.8</v>
      </c>
      <c r="I45" s="8">
        <f>J45+K45</f>
        <v>600</v>
      </c>
      <c r="J45" s="8">
        <v>200</v>
      </c>
      <c r="K45" s="8">
        <v>400</v>
      </c>
      <c r="L45" s="12">
        <f t="shared" si="16"/>
        <v>-90</v>
      </c>
      <c r="M45" s="12">
        <f t="shared" si="17"/>
        <v>-36.8</v>
      </c>
      <c r="N45" s="12">
        <f t="shared" si="18"/>
        <v>-53.2</v>
      </c>
      <c r="O45" s="8">
        <f t="shared" si="19"/>
        <v>510</v>
      </c>
      <c r="P45" s="8">
        <f t="shared" si="20"/>
        <v>163.2</v>
      </c>
      <c r="Q45" s="8">
        <f>H45</f>
        <v>346.8</v>
      </c>
      <c r="R45" s="8">
        <f t="shared" si="21"/>
        <v>90</v>
      </c>
      <c r="S45" s="25"/>
    </row>
    <row r="46" s="30" customFormat="1" ht="31" customHeight="1" spans="1:19">
      <c r="A46" s="8">
        <v>41</v>
      </c>
      <c r="B46" s="8" t="s">
        <v>35</v>
      </c>
      <c r="C46" s="27" t="s">
        <v>68</v>
      </c>
      <c r="D46" s="8">
        <v>119</v>
      </c>
      <c r="E46" s="8">
        <v>327</v>
      </c>
      <c r="F46" s="8">
        <f t="shared" si="0"/>
        <v>817.5</v>
      </c>
      <c r="G46" s="8">
        <f t="shared" si="1"/>
        <v>261.6</v>
      </c>
      <c r="H46" s="8">
        <f t="shared" si="15"/>
        <v>555.9</v>
      </c>
      <c r="I46" s="8">
        <v>772.5</v>
      </c>
      <c r="J46" s="8">
        <v>0</v>
      </c>
      <c r="K46" s="8">
        <v>772.5</v>
      </c>
      <c r="L46" s="12">
        <f t="shared" si="16"/>
        <v>45</v>
      </c>
      <c r="M46" s="12">
        <f t="shared" si="17"/>
        <v>261.6</v>
      </c>
      <c r="N46" s="12">
        <f t="shared" si="18"/>
        <v>-216.6</v>
      </c>
      <c r="O46" s="8">
        <f t="shared" si="19"/>
        <v>772.5</v>
      </c>
      <c r="P46" s="8">
        <f t="shared" si="20"/>
        <v>261.6</v>
      </c>
      <c r="Q46" s="8">
        <f>K46-P46</f>
        <v>510.9</v>
      </c>
      <c r="R46" s="8">
        <f t="shared" si="21"/>
        <v>-45</v>
      </c>
      <c r="S46" s="25"/>
    </row>
    <row r="47" s="30" customFormat="1" ht="31" customHeight="1" spans="1:19">
      <c r="A47" s="8">
        <v>42</v>
      </c>
      <c r="B47" s="8" t="s">
        <v>35</v>
      </c>
      <c r="C47" s="13" t="s">
        <v>69</v>
      </c>
      <c r="D47" s="8">
        <v>2</v>
      </c>
      <c r="E47" s="8">
        <v>11</v>
      </c>
      <c r="F47" s="8">
        <f t="shared" si="0"/>
        <v>27.5</v>
      </c>
      <c r="G47" s="8">
        <f t="shared" si="1"/>
        <v>8.8</v>
      </c>
      <c r="H47" s="8">
        <f t="shared" si="15"/>
        <v>18.7</v>
      </c>
      <c r="I47" s="8">
        <v>27.5</v>
      </c>
      <c r="J47" s="8">
        <v>0</v>
      </c>
      <c r="K47" s="8">
        <v>27.5</v>
      </c>
      <c r="L47" s="12">
        <f t="shared" si="16"/>
        <v>0</v>
      </c>
      <c r="M47" s="12">
        <f t="shared" si="17"/>
        <v>8.8</v>
      </c>
      <c r="N47" s="12">
        <f t="shared" si="18"/>
        <v>-8.8</v>
      </c>
      <c r="O47" s="8">
        <f t="shared" si="19"/>
        <v>27.5</v>
      </c>
      <c r="P47" s="8">
        <f t="shared" si="20"/>
        <v>8.8</v>
      </c>
      <c r="Q47" s="8">
        <f>H47</f>
        <v>18.7</v>
      </c>
      <c r="R47" s="8">
        <f t="shared" si="21"/>
        <v>0</v>
      </c>
      <c r="S47" s="25"/>
    </row>
    <row r="48" s="30" customFormat="1" ht="31" customHeight="1" spans="1:19">
      <c r="A48" s="8">
        <v>43</v>
      </c>
      <c r="B48" s="8" t="s">
        <v>41</v>
      </c>
      <c r="C48" s="9" t="s">
        <v>70</v>
      </c>
      <c r="D48" s="8">
        <v>68</v>
      </c>
      <c r="E48" s="8">
        <v>256</v>
      </c>
      <c r="F48" s="8">
        <f t="shared" si="0"/>
        <v>640</v>
      </c>
      <c r="G48" s="8">
        <f t="shared" si="1"/>
        <v>204.8</v>
      </c>
      <c r="H48" s="8">
        <f t="shared" si="15"/>
        <v>435.2</v>
      </c>
      <c r="I48" s="8">
        <v>600</v>
      </c>
      <c r="J48" s="8">
        <v>0</v>
      </c>
      <c r="K48" s="8">
        <f>606.5-6.5</f>
        <v>600</v>
      </c>
      <c r="L48" s="12">
        <f t="shared" si="16"/>
        <v>40</v>
      </c>
      <c r="M48" s="12">
        <f t="shared" si="17"/>
        <v>204.8</v>
      </c>
      <c r="N48" s="12">
        <f t="shared" si="18"/>
        <v>-164.8</v>
      </c>
      <c r="O48" s="8">
        <f t="shared" si="19"/>
        <v>640</v>
      </c>
      <c r="P48" s="8">
        <f t="shared" si="20"/>
        <v>204.8</v>
      </c>
      <c r="Q48" s="8">
        <f>H48</f>
        <v>435.2</v>
      </c>
      <c r="R48" s="8">
        <f t="shared" si="21"/>
        <v>-40</v>
      </c>
      <c r="S48" s="8"/>
    </row>
    <row r="49" s="30" customFormat="1" ht="31" customHeight="1" spans="1:19">
      <c r="A49" s="8">
        <v>44</v>
      </c>
      <c r="B49" s="8" t="s">
        <v>19</v>
      </c>
      <c r="C49" s="13" t="s">
        <v>71</v>
      </c>
      <c r="D49" s="8">
        <v>376</v>
      </c>
      <c r="E49" s="8">
        <v>1291</v>
      </c>
      <c r="F49" s="8">
        <f t="shared" si="0"/>
        <v>3227.5</v>
      </c>
      <c r="G49" s="8">
        <f t="shared" si="1"/>
        <v>1032.8</v>
      </c>
      <c r="H49" s="8">
        <f t="shared" si="15"/>
        <v>2194.7</v>
      </c>
      <c r="I49" s="8">
        <f>3543.4-282</f>
        <v>3261.4</v>
      </c>
      <c r="J49" s="8">
        <v>900</v>
      </c>
      <c r="K49" s="8">
        <v>2361.4</v>
      </c>
      <c r="L49" s="12">
        <f t="shared" si="16"/>
        <v>-33.9000000000003</v>
      </c>
      <c r="M49" s="12">
        <f t="shared" si="17"/>
        <v>132.8</v>
      </c>
      <c r="N49" s="12">
        <f t="shared" si="18"/>
        <v>-166.7</v>
      </c>
      <c r="O49" s="8">
        <f t="shared" si="19"/>
        <v>3227.5</v>
      </c>
      <c r="P49" s="8">
        <f t="shared" si="20"/>
        <v>1032.8</v>
      </c>
      <c r="Q49" s="8">
        <f>H49</f>
        <v>2194.7</v>
      </c>
      <c r="R49" s="8">
        <f t="shared" si="21"/>
        <v>33.9000000000001</v>
      </c>
      <c r="S49" s="8"/>
    </row>
    <row r="50" s="30" customFormat="1" ht="31" customHeight="1" spans="1:19">
      <c r="A50" s="8">
        <v>45</v>
      </c>
      <c r="B50" s="8" t="s">
        <v>35</v>
      </c>
      <c r="C50" s="13" t="s">
        <v>72</v>
      </c>
      <c r="D50" s="8">
        <v>8</v>
      </c>
      <c r="E50" s="8">
        <v>20</v>
      </c>
      <c r="F50" s="8">
        <f t="shared" si="0"/>
        <v>50</v>
      </c>
      <c r="G50" s="8">
        <f t="shared" si="1"/>
        <v>16</v>
      </c>
      <c r="H50" s="8">
        <f t="shared" si="15"/>
        <v>34</v>
      </c>
      <c r="I50" s="8"/>
      <c r="J50" s="8"/>
      <c r="K50" s="8"/>
      <c r="L50" s="12">
        <v>0</v>
      </c>
      <c r="M50" s="12"/>
      <c r="N50" s="12"/>
      <c r="O50" s="8">
        <f t="shared" si="19"/>
        <v>0</v>
      </c>
      <c r="P50" s="8"/>
      <c r="Q50" s="8"/>
      <c r="R50" s="8"/>
      <c r="S50" s="8"/>
    </row>
    <row r="51" s="30" customFormat="1" ht="31" customHeight="1" spans="1:19">
      <c r="A51" s="8">
        <v>46</v>
      </c>
      <c r="B51" s="8" t="s">
        <v>73</v>
      </c>
      <c r="C51" s="12" t="s">
        <v>73</v>
      </c>
      <c r="D51" s="8">
        <v>4</v>
      </c>
      <c r="E51" s="8">
        <v>17</v>
      </c>
      <c r="F51" s="8">
        <f t="shared" si="0"/>
        <v>42.5</v>
      </c>
      <c r="G51" s="8">
        <f t="shared" si="1"/>
        <v>13.6</v>
      </c>
      <c r="H51" s="8">
        <f t="shared" si="15"/>
        <v>28.9</v>
      </c>
      <c r="I51" s="8">
        <v>10</v>
      </c>
      <c r="J51" s="8">
        <v>3.2</v>
      </c>
      <c r="K51" s="8">
        <v>6.8</v>
      </c>
      <c r="L51" s="12">
        <v>0</v>
      </c>
      <c r="M51" s="12"/>
      <c r="N51" s="40"/>
      <c r="O51" s="8">
        <f t="shared" si="19"/>
        <v>10</v>
      </c>
      <c r="P51" s="8">
        <v>3.2</v>
      </c>
      <c r="Q51" s="8">
        <v>6.8</v>
      </c>
      <c r="R51" s="8"/>
      <c r="S51" s="8"/>
    </row>
    <row r="52" s="30" customFormat="1" ht="31" customHeight="1" spans="1:19">
      <c r="A52" s="8">
        <v>47</v>
      </c>
      <c r="B52" s="41" t="s">
        <v>74</v>
      </c>
      <c r="C52" s="41"/>
      <c r="D52" s="8">
        <f>SUM(D6:D51)</f>
        <v>4519</v>
      </c>
      <c r="E52" s="8">
        <f t="shared" ref="E52:S52" si="22">SUM(E6:E51)</f>
        <v>16930</v>
      </c>
      <c r="F52" s="8">
        <f t="shared" si="22"/>
        <v>41068</v>
      </c>
      <c r="G52" s="8">
        <f t="shared" si="22"/>
        <v>13544</v>
      </c>
      <c r="H52" s="8">
        <f t="shared" si="22"/>
        <v>27524</v>
      </c>
      <c r="I52" s="8">
        <f t="shared" si="22"/>
        <v>41870.9</v>
      </c>
      <c r="J52" s="8">
        <f t="shared" si="22"/>
        <v>7444.4</v>
      </c>
      <c r="K52" s="8">
        <f t="shared" si="22"/>
        <v>34426.5</v>
      </c>
      <c r="L52" s="8">
        <f t="shared" si="22"/>
        <v>-1200.4</v>
      </c>
      <c r="M52" s="8">
        <f t="shared" si="22"/>
        <v>5972.4</v>
      </c>
      <c r="N52" s="8">
        <f t="shared" si="22"/>
        <v>-7172.8</v>
      </c>
      <c r="O52" s="8">
        <f t="shared" si="22"/>
        <v>40625.5</v>
      </c>
      <c r="P52" s="8">
        <f t="shared" si="22"/>
        <v>13416.8</v>
      </c>
      <c r="Q52" s="8">
        <f t="shared" si="22"/>
        <v>27208.7</v>
      </c>
      <c r="R52" s="8">
        <f t="shared" si="22"/>
        <v>1200.4</v>
      </c>
      <c r="S52" s="8">
        <f t="shared" si="22"/>
        <v>0</v>
      </c>
    </row>
    <row r="53" s="30" customFormat="1" ht="36" customHeight="1" spans="1:19">
      <c r="A53" s="8">
        <v>1</v>
      </c>
      <c r="B53" s="8" t="s">
        <v>17</v>
      </c>
      <c r="C53" s="13" t="s">
        <v>75</v>
      </c>
      <c r="D53" s="8">
        <v>56</v>
      </c>
      <c r="E53" s="8">
        <v>211</v>
      </c>
      <c r="F53" s="8">
        <f t="shared" ref="F53:F82" si="23">G53+H53</f>
        <v>527.5</v>
      </c>
      <c r="G53" s="8">
        <f t="shared" ref="G53:G82" si="24">E53*0.8</f>
        <v>168.8</v>
      </c>
      <c r="H53" s="8">
        <f t="shared" ref="H53:H82" si="25">E53*(2.5-0.8)</f>
        <v>358.7</v>
      </c>
      <c r="I53" s="8">
        <f t="shared" ref="I53:I68" si="26">J53+K53</f>
        <v>527.5</v>
      </c>
      <c r="J53" s="8">
        <f>150+18.8</f>
        <v>168.8</v>
      </c>
      <c r="K53" s="8">
        <v>358.7</v>
      </c>
      <c r="L53" s="12">
        <f t="shared" ref="L53:L68" si="27">M53+N53</f>
        <v>0</v>
      </c>
      <c r="M53" s="12">
        <f t="shared" ref="M53:M82" si="28">G53-J53</f>
        <v>0</v>
      </c>
      <c r="N53" s="12">
        <f t="shared" ref="N53:N82" si="29">H53-K53</f>
        <v>0</v>
      </c>
      <c r="O53" s="8">
        <f t="shared" ref="O53:O82" si="30">P53+Q53</f>
        <v>527.5</v>
      </c>
      <c r="P53" s="8">
        <f t="shared" ref="P53:P82" si="31">G53</f>
        <v>168.8</v>
      </c>
      <c r="Q53" s="8">
        <f t="shared" ref="Q53:Q68" si="32">H53</f>
        <v>358.7</v>
      </c>
      <c r="R53" s="8">
        <f t="shared" ref="R53:R81" si="33">I53-F53</f>
        <v>0</v>
      </c>
      <c r="S53" s="8" t="s">
        <v>76</v>
      </c>
    </row>
    <row r="54" s="30" customFormat="1" ht="36" customHeight="1" spans="1:19">
      <c r="A54" s="8">
        <v>2</v>
      </c>
      <c r="B54" s="8" t="s">
        <v>17</v>
      </c>
      <c r="C54" s="13" t="s">
        <v>77</v>
      </c>
      <c r="D54" s="8">
        <v>108</v>
      </c>
      <c r="E54" s="8">
        <v>159</v>
      </c>
      <c r="F54" s="8">
        <f t="shared" si="23"/>
        <v>397.5</v>
      </c>
      <c r="G54" s="8">
        <f t="shared" si="24"/>
        <v>127.2</v>
      </c>
      <c r="H54" s="8">
        <f t="shared" si="25"/>
        <v>270.3</v>
      </c>
      <c r="I54" s="8">
        <f t="shared" si="26"/>
        <v>400</v>
      </c>
      <c r="J54" s="8">
        <f>80+48</f>
        <v>128</v>
      </c>
      <c r="K54" s="8">
        <v>272</v>
      </c>
      <c r="L54" s="12">
        <f t="shared" si="27"/>
        <v>-2.49999999999999</v>
      </c>
      <c r="M54" s="12">
        <f t="shared" si="28"/>
        <v>-0.799999999999997</v>
      </c>
      <c r="N54" s="12">
        <f t="shared" si="29"/>
        <v>-1.69999999999999</v>
      </c>
      <c r="O54" s="8">
        <f t="shared" si="30"/>
        <v>397.5</v>
      </c>
      <c r="P54" s="8">
        <f t="shared" si="31"/>
        <v>127.2</v>
      </c>
      <c r="Q54" s="8">
        <f t="shared" si="32"/>
        <v>270.3</v>
      </c>
      <c r="R54" s="8">
        <f t="shared" si="33"/>
        <v>2.5</v>
      </c>
      <c r="S54" s="8" t="s">
        <v>76</v>
      </c>
    </row>
    <row r="55" s="30" customFormat="1" ht="36" customHeight="1" spans="1:19">
      <c r="A55" s="8">
        <v>3</v>
      </c>
      <c r="B55" s="8" t="s">
        <v>17</v>
      </c>
      <c r="C55" s="13" t="s">
        <v>78</v>
      </c>
      <c r="D55" s="8">
        <v>47</v>
      </c>
      <c r="E55" s="8">
        <v>144</v>
      </c>
      <c r="F55" s="8">
        <f t="shared" si="23"/>
        <v>360</v>
      </c>
      <c r="G55" s="8">
        <f t="shared" si="24"/>
        <v>115.2</v>
      </c>
      <c r="H55" s="8">
        <f t="shared" si="25"/>
        <v>244.8</v>
      </c>
      <c r="I55" s="8">
        <f t="shared" si="26"/>
        <v>360</v>
      </c>
      <c r="J55" s="8">
        <f>50+65.2</f>
        <v>115.2</v>
      </c>
      <c r="K55" s="8">
        <v>244.8</v>
      </c>
      <c r="L55" s="12">
        <f t="shared" si="27"/>
        <v>0</v>
      </c>
      <c r="M55" s="12">
        <f t="shared" si="28"/>
        <v>0</v>
      </c>
      <c r="N55" s="12">
        <f t="shared" si="29"/>
        <v>0</v>
      </c>
      <c r="O55" s="8">
        <f t="shared" si="30"/>
        <v>360</v>
      </c>
      <c r="P55" s="8">
        <f t="shared" si="31"/>
        <v>115.2</v>
      </c>
      <c r="Q55" s="8">
        <f t="shared" si="32"/>
        <v>244.8</v>
      </c>
      <c r="R55" s="8">
        <f t="shared" si="33"/>
        <v>0</v>
      </c>
      <c r="S55" s="8" t="s">
        <v>76</v>
      </c>
    </row>
    <row r="56" s="30" customFormat="1" ht="36" customHeight="1" spans="1:19">
      <c r="A56" s="8">
        <v>4</v>
      </c>
      <c r="B56" s="8" t="s">
        <v>21</v>
      </c>
      <c r="C56" s="13" t="s">
        <v>79</v>
      </c>
      <c r="D56" s="8">
        <v>167</v>
      </c>
      <c r="E56" s="8">
        <v>707</v>
      </c>
      <c r="F56" s="8">
        <f t="shared" si="23"/>
        <v>1767.5</v>
      </c>
      <c r="G56" s="8">
        <f t="shared" si="24"/>
        <v>565.6</v>
      </c>
      <c r="H56" s="8">
        <f t="shared" si="25"/>
        <v>1201.9</v>
      </c>
      <c r="I56" s="8">
        <f t="shared" si="26"/>
        <v>1787.5</v>
      </c>
      <c r="J56" s="8">
        <f>200+100+272</f>
        <v>572</v>
      </c>
      <c r="K56" s="8">
        <v>1215.5</v>
      </c>
      <c r="L56" s="12">
        <f t="shared" si="27"/>
        <v>-20.0000000000001</v>
      </c>
      <c r="M56" s="12">
        <f t="shared" si="28"/>
        <v>-6.39999999999998</v>
      </c>
      <c r="N56" s="12">
        <f t="shared" si="29"/>
        <v>-13.6000000000001</v>
      </c>
      <c r="O56" s="8">
        <f t="shared" si="30"/>
        <v>1767.5</v>
      </c>
      <c r="P56" s="8">
        <f t="shared" si="31"/>
        <v>565.6</v>
      </c>
      <c r="Q56" s="8">
        <f t="shared" si="32"/>
        <v>1201.9</v>
      </c>
      <c r="R56" s="8">
        <f t="shared" si="33"/>
        <v>20</v>
      </c>
      <c r="S56" s="8" t="s">
        <v>76</v>
      </c>
    </row>
    <row r="57" s="30" customFormat="1" ht="36" customHeight="1" spans="1:19">
      <c r="A57" s="8">
        <v>5</v>
      </c>
      <c r="B57" s="8" t="s">
        <v>21</v>
      </c>
      <c r="C57" s="13" t="s">
        <v>80</v>
      </c>
      <c r="D57" s="8">
        <v>117</v>
      </c>
      <c r="E57" s="8">
        <v>143</v>
      </c>
      <c r="F57" s="8">
        <f t="shared" si="23"/>
        <v>357.5</v>
      </c>
      <c r="G57" s="8">
        <f t="shared" si="24"/>
        <v>114.4</v>
      </c>
      <c r="H57" s="8">
        <f t="shared" si="25"/>
        <v>243.1</v>
      </c>
      <c r="I57" s="8">
        <f t="shared" si="26"/>
        <v>357.5</v>
      </c>
      <c r="J57" s="8">
        <f>50+64.4</f>
        <v>114.4</v>
      </c>
      <c r="K57" s="8">
        <v>243.1</v>
      </c>
      <c r="L57" s="12">
        <f t="shared" si="27"/>
        <v>0</v>
      </c>
      <c r="M57" s="12">
        <f t="shared" si="28"/>
        <v>0</v>
      </c>
      <c r="N57" s="12">
        <f t="shared" si="29"/>
        <v>0</v>
      </c>
      <c r="O57" s="8">
        <f t="shared" si="30"/>
        <v>357.5</v>
      </c>
      <c r="P57" s="8">
        <f t="shared" si="31"/>
        <v>114.4</v>
      </c>
      <c r="Q57" s="8">
        <f t="shared" si="32"/>
        <v>243.1</v>
      </c>
      <c r="R57" s="8">
        <f t="shared" si="33"/>
        <v>0</v>
      </c>
      <c r="S57" s="8" t="s">
        <v>76</v>
      </c>
    </row>
    <row r="58" s="30" customFormat="1" ht="36" customHeight="1" spans="1:19">
      <c r="A58" s="8">
        <v>6</v>
      </c>
      <c r="B58" s="8" t="s">
        <v>23</v>
      </c>
      <c r="C58" s="13" t="s">
        <v>81</v>
      </c>
      <c r="D58" s="8">
        <v>70</v>
      </c>
      <c r="E58" s="8">
        <v>272</v>
      </c>
      <c r="F58" s="8">
        <f t="shared" si="23"/>
        <v>680</v>
      </c>
      <c r="G58" s="8">
        <f t="shared" si="24"/>
        <v>217.6</v>
      </c>
      <c r="H58" s="8">
        <f t="shared" si="25"/>
        <v>462.4</v>
      </c>
      <c r="I58" s="8">
        <f t="shared" si="26"/>
        <v>690</v>
      </c>
      <c r="J58" s="8">
        <f>120+100.8</f>
        <v>220.8</v>
      </c>
      <c r="K58" s="8">
        <v>469.2</v>
      </c>
      <c r="L58" s="12">
        <f t="shared" si="27"/>
        <v>-10</v>
      </c>
      <c r="M58" s="12">
        <f t="shared" si="28"/>
        <v>-3.19999999999999</v>
      </c>
      <c r="N58" s="12">
        <f t="shared" si="29"/>
        <v>-6.80000000000001</v>
      </c>
      <c r="O58" s="8">
        <f t="shared" si="30"/>
        <v>680</v>
      </c>
      <c r="P58" s="8">
        <f t="shared" si="31"/>
        <v>217.6</v>
      </c>
      <c r="Q58" s="8">
        <f t="shared" si="32"/>
        <v>462.4</v>
      </c>
      <c r="R58" s="8">
        <f t="shared" si="33"/>
        <v>10</v>
      </c>
      <c r="S58" s="8" t="s">
        <v>76</v>
      </c>
    </row>
    <row r="59" s="30" customFormat="1" ht="36" customHeight="1" spans="1:19">
      <c r="A59" s="8">
        <v>7</v>
      </c>
      <c r="B59" s="8" t="s">
        <v>23</v>
      </c>
      <c r="C59" s="13" t="s">
        <v>82</v>
      </c>
      <c r="D59" s="8">
        <v>64</v>
      </c>
      <c r="E59" s="8">
        <v>89</v>
      </c>
      <c r="F59" s="8">
        <f t="shared" si="23"/>
        <v>222.5</v>
      </c>
      <c r="G59" s="8">
        <f t="shared" si="24"/>
        <v>71.2</v>
      </c>
      <c r="H59" s="8">
        <f t="shared" si="25"/>
        <v>151.3</v>
      </c>
      <c r="I59" s="8">
        <f t="shared" si="26"/>
        <v>227.5</v>
      </c>
      <c r="J59" s="8">
        <v>72.8</v>
      </c>
      <c r="K59" s="8">
        <v>154.7</v>
      </c>
      <c r="L59" s="12">
        <f t="shared" si="27"/>
        <v>-5</v>
      </c>
      <c r="M59" s="12">
        <f t="shared" si="28"/>
        <v>-1.59999999999999</v>
      </c>
      <c r="N59" s="12">
        <f t="shared" si="29"/>
        <v>-3.40000000000001</v>
      </c>
      <c r="O59" s="8">
        <f t="shared" si="30"/>
        <v>222.5</v>
      </c>
      <c r="P59" s="8">
        <f t="shared" si="31"/>
        <v>71.2</v>
      </c>
      <c r="Q59" s="8">
        <f t="shared" si="32"/>
        <v>151.3</v>
      </c>
      <c r="R59" s="8">
        <f t="shared" si="33"/>
        <v>5</v>
      </c>
      <c r="S59" s="8" t="s">
        <v>76</v>
      </c>
    </row>
    <row r="60" s="30" customFormat="1" ht="36" customHeight="1" spans="1:19">
      <c r="A60" s="8">
        <v>8</v>
      </c>
      <c r="B60" s="8" t="s">
        <v>49</v>
      </c>
      <c r="C60" s="13" t="s">
        <v>83</v>
      </c>
      <c r="D60" s="8">
        <v>206</v>
      </c>
      <c r="E60" s="8">
        <v>459</v>
      </c>
      <c r="F60" s="8">
        <f t="shared" si="23"/>
        <v>1147.5</v>
      </c>
      <c r="G60" s="8">
        <f t="shared" si="24"/>
        <v>367.2</v>
      </c>
      <c r="H60" s="8">
        <f t="shared" si="25"/>
        <v>780.3</v>
      </c>
      <c r="I60" s="8">
        <f t="shared" si="26"/>
        <v>1150</v>
      </c>
      <c r="J60" s="8">
        <f>100+100+168</f>
        <v>368</v>
      </c>
      <c r="K60" s="8">
        <v>782</v>
      </c>
      <c r="L60" s="12">
        <f t="shared" si="27"/>
        <v>-2.5</v>
      </c>
      <c r="M60" s="12">
        <f t="shared" si="28"/>
        <v>-0.799999999999955</v>
      </c>
      <c r="N60" s="12">
        <f t="shared" si="29"/>
        <v>-1.70000000000005</v>
      </c>
      <c r="O60" s="8">
        <f t="shared" si="30"/>
        <v>1147.5</v>
      </c>
      <c r="P60" s="8">
        <f t="shared" si="31"/>
        <v>367.2</v>
      </c>
      <c r="Q60" s="8">
        <f t="shared" si="32"/>
        <v>780.3</v>
      </c>
      <c r="R60" s="8">
        <f t="shared" si="33"/>
        <v>2.5</v>
      </c>
      <c r="S60" s="8" t="s">
        <v>76</v>
      </c>
    </row>
    <row r="61" s="30" customFormat="1" ht="36" customHeight="1" spans="1:19">
      <c r="A61" s="8">
        <v>9</v>
      </c>
      <c r="B61" s="8" t="s">
        <v>51</v>
      </c>
      <c r="C61" s="13" t="s">
        <v>84</v>
      </c>
      <c r="D61" s="8">
        <v>222</v>
      </c>
      <c r="E61" s="8">
        <v>888</v>
      </c>
      <c r="F61" s="8">
        <f t="shared" si="23"/>
        <v>2220</v>
      </c>
      <c r="G61" s="8">
        <f t="shared" si="24"/>
        <v>710.4</v>
      </c>
      <c r="H61" s="8">
        <f t="shared" si="25"/>
        <v>1509.6</v>
      </c>
      <c r="I61" s="8">
        <f t="shared" si="26"/>
        <v>2265</v>
      </c>
      <c r="J61" s="8">
        <f>300+150+274.8</f>
        <v>724.8</v>
      </c>
      <c r="K61" s="8">
        <v>1540.2</v>
      </c>
      <c r="L61" s="12">
        <f t="shared" si="27"/>
        <v>-45</v>
      </c>
      <c r="M61" s="12">
        <f t="shared" si="28"/>
        <v>-14.3999999999999</v>
      </c>
      <c r="N61" s="12">
        <f t="shared" si="29"/>
        <v>-30.6000000000001</v>
      </c>
      <c r="O61" s="8">
        <f t="shared" si="30"/>
        <v>2220</v>
      </c>
      <c r="P61" s="8">
        <f t="shared" si="31"/>
        <v>710.4</v>
      </c>
      <c r="Q61" s="8">
        <f t="shared" si="32"/>
        <v>1509.6</v>
      </c>
      <c r="R61" s="8">
        <f t="shared" si="33"/>
        <v>45</v>
      </c>
      <c r="S61" s="8" t="s">
        <v>76</v>
      </c>
    </row>
    <row r="62" s="30" customFormat="1" ht="36" customHeight="1" spans="1:19">
      <c r="A62" s="8">
        <v>10</v>
      </c>
      <c r="B62" s="8" t="s">
        <v>51</v>
      </c>
      <c r="C62" s="13" t="s">
        <v>85</v>
      </c>
      <c r="D62" s="8">
        <v>32</v>
      </c>
      <c r="E62" s="8">
        <v>103</v>
      </c>
      <c r="F62" s="8">
        <f t="shared" si="23"/>
        <v>257.5</v>
      </c>
      <c r="G62" s="8">
        <f t="shared" si="24"/>
        <v>82.4</v>
      </c>
      <c r="H62" s="8">
        <f t="shared" si="25"/>
        <v>175.1</v>
      </c>
      <c r="I62" s="8">
        <f t="shared" si="26"/>
        <v>257.5</v>
      </c>
      <c r="J62" s="8">
        <v>82.4</v>
      </c>
      <c r="K62" s="8">
        <v>175.1</v>
      </c>
      <c r="L62" s="12">
        <f t="shared" si="27"/>
        <v>0</v>
      </c>
      <c r="M62" s="12">
        <f t="shared" si="28"/>
        <v>0</v>
      </c>
      <c r="N62" s="12">
        <f t="shared" si="29"/>
        <v>0</v>
      </c>
      <c r="O62" s="8">
        <f t="shared" si="30"/>
        <v>257.5</v>
      </c>
      <c r="P62" s="8">
        <f t="shared" si="31"/>
        <v>82.4</v>
      </c>
      <c r="Q62" s="8">
        <f t="shared" si="32"/>
        <v>175.1</v>
      </c>
      <c r="R62" s="8">
        <f t="shared" si="33"/>
        <v>0</v>
      </c>
      <c r="S62" s="8" t="s">
        <v>76</v>
      </c>
    </row>
    <row r="63" s="30" customFormat="1" ht="36" customHeight="1" spans="1:19">
      <c r="A63" s="8">
        <v>11</v>
      </c>
      <c r="B63" s="8" t="s">
        <v>25</v>
      </c>
      <c r="C63" s="13" t="s">
        <v>86</v>
      </c>
      <c r="D63" s="8">
        <v>352</v>
      </c>
      <c r="E63" s="8">
        <v>1425</v>
      </c>
      <c r="F63" s="8">
        <f t="shared" si="23"/>
        <v>3562.5</v>
      </c>
      <c r="G63" s="8">
        <f t="shared" si="24"/>
        <v>1140</v>
      </c>
      <c r="H63" s="8">
        <f t="shared" si="25"/>
        <v>2422.5</v>
      </c>
      <c r="I63" s="8">
        <f t="shared" si="26"/>
        <v>3592.5</v>
      </c>
      <c r="J63" s="8">
        <f>500+300+349.6</f>
        <v>1149.6</v>
      </c>
      <c r="K63" s="8">
        <v>2442.9</v>
      </c>
      <c r="L63" s="12">
        <f t="shared" si="27"/>
        <v>-30</v>
      </c>
      <c r="M63" s="12">
        <f t="shared" si="28"/>
        <v>-9.59999999999991</v>
      </c>
      <c r="N63" s="12">
        <f t="shared" si="29"/>
        <v>-20.4000000000001</v>
      </c>
      <c r="O63" s="8">
        <f t="shared" si="30"/>
        <v>3562.5</v>
      </c>
      <c r="P63" s="8">
        <f t="shared" si="31"/>
        <v>1140</v>
      </c>
      <c r="Q63" s="8">
        <f t="shared" si="32"/>
        <v>2422.5</v>
      </c>
      <c r="R63" s="8">
        <f t="shared" si="33"/>
        <v>30</v>
      </c>
      <c r="S63" s="8" t="s">
        <v>76</v>
      </c>
    </row>
    <row r="64" s="30" customFormat="1" ht="36" customHeight="1" spans="1:19">
      <c r="A64" s="8">
        <v>12</v>
      </c>
      <c r="B64" s="8" t="s">
        <v>25</v>
      </c>
      <c r="C64" s="13" t="s">
        <v>87</v>
      </c>
      <c r="D64" s="8">
        <v>28</v>
      </c>
      <c r="E64" s="8">
        <v>28</v>
      </c>
      <c r="F64" s="8">
        <f t="shared" si="23"/>
        <v>70</v>
      </c>
      <c r="G64" s="8">
        <f t="shared" si="24"/>
        <v>22.4</v>
      </c>
      <c r="H64" s="8">
        <f t="shared" si="25"/>
        <v>47.6</v>
      </c>
      <c r="I64" s="8">
        <f t="shared" si="26"/>
        <v>70</v>
      </c>
      <c r="J64" s="8">
        <v>22.4</v>
      </c>
      <c r="K64" s="8">
        <v>47.6</v>
      </c>
      <c r="L64" s="12">
        <f t="shared" si="27"/>
        <v>0</v>
      </c>
      <c r="M64" s="12">
        <f t="shared" si="28"/>
        <v>0</v>
      </c>
      <c r="N64" s="12">
        <f t="shared" si="29"/>
        <v>0</v>
      </c>
      <c r="O64" s="8">
        <f t="shared" si="30"/>
        <v>70</v>
      </c>
      <c r="P64" s="8">
        <f t="shared" si="31"/>
        <v>22.4</v>
      </c>
      <c r="Q64" s="8">
        <f t="shared" si="32"/>
        <v>47.6</v>
      </c>
      <c r="R64" s="8">
        <f t="shared" si="33"/>
        <v>0</v>
      </c>
      <c r="S64" s="8" t="s">
        <v>76</v>
      </c>
    </row>
    <row r="65" s="30" customFormat="1" ht="36" customHeight="1" spans="1:19">
      <c r="A65" s="8">
        <v>13</v>
      </c>
      <c r="B65" s="8" t="s">
        <v>53</v>
      </c>
      <c r="C65" s="13" t="s">
        <v>88</v>
      </c>
      <c r="D65" s="8">
        <v>105</v>
      </c>
      <c r="E65" s="8">
        <v>136</v>
      </c>
      <c r="F65" s="8">
        <f t="shared" si="23"/>
        <v>340</v>
      </c>
      <c r="G65" s="8">
        <f t="shared" si="24"/>
        <v>108.8</v>
      </c>
      <c r="H65" s="8">
        <f t="shared" si="25"/>
        <v>231.2</v>
      </c>
      <c r="I65" s="8">
        <f t="shared" si="26"/>
        <v>340</v>
      </c>
      <c r="J65" s="8">
        <f>50+58.8</f>
        <v>108.8</v>
      </c>
      <c r="K65" s="8">
        <v>231.2</v>
      </c>
      <c r="L65" s="12">
        <f t="shared" si="27"/>
        <v>0</v>
      </c>
      <c r="M65" s="12">
        <f t="shared" si="28"/>
        <v>0</v>
      </c>
      <c r="N65" s="12">
        <f t="shared" si="29"/>
        <v>0</v>
      </c>
      <c r="O65" s="8">
        <f t="shared" si="30"/>
        <v>340</v>
      </c>
      <c r="P65" s="8">
        <f t="shared" si="31"/>
        <v>108.8</v>
      </c>
      <c r="Q65" s="8">
        <f t="shared" si="32"/>
        <v>231.2</v>
      </c>
      <c r="R65" s="8">
        <f t="shared" si="33"/>
        <v>0</v>
      </c>
      <c r="S65" s="8" t="s">
        <v>76</v>
      </c>
    </row>
    <row r="66" s="30" customFormat="1" ht="36" customHeight="1" spans="1:19">
      <c r="A66" s="8">
        <v>14</v>
      </c>
      <c r="B66" s="8" t="s">
        <v>55</v>
      </c>
      <c r="C66" s="13" t="s">
        <v>89</v>
      </c>
      <c r="D66" s="8">
        <v>233</v>
      </c>
      <c r="E66" s="8">
        <v>730</v>
      </c>
      <c r="F66" s="8">
        <f t="shared" si="23"/>
        <v>1825</v>
      </c>
      <c r="G66" s="8">
        <f t="shared" si="24"/>
        <v>584</v>
      </c>
      <c r="H66" s="8">
        <f t="shared" si="25"/>
        <v>1241</v>
      </c>
      <c r="I66" s="8">
        <f t="shared" si="26"/>
        <v>1855</v>
      </c>
      <c r="J66" s="8">
        <f>150+150+293.6</f>
        <v>593.6</v>
      </c>
      <c r="K66" s="8">
        <v>1261.4</v>
      </c>
      <c r="L66" s="12">
        <f t="shared" si="27"/>
        <v>-30.0000000000001</v>
      </c>
      <c r="M66" s="12">
        <f t="shared" si="28"/>
        <v>-9.60000000000002</v>
      </c>
      <c r="N66" s="12">
        <f t="shared" si="29"/>
        <v>-20.4000000000001</v>
      </c>
      <c r="O66" s="8">
        <f t="shared" si="30"/>
        <v>1825</v>
      </c>
      <c r="P66" s="8">
        <f t="shared" si="31"/>
        <v>584</v>
      </c>
      <c r="Q66" s="8">
        <f t="shared" si="32"/>
        <v>1241</v>
      </c>
      <c r="R66" s="8">
        <f t="shared" si="33"/>
        <v>30</v>
      </c>
      <c r="S66" s="8" t="s">
        <v>76</v>
      </c>
    </row>
    <row r="67" s="30" customFormat="1" ht="36" customHeight="1" spans="1:19">
      <c r="A67" s="8">
        <v>15</v>
      </c>
      <c r="B67" s="8" t="s">
        <v>55</v>
      </c>
      <c r="C67" s="13" t="s">
        <v>90</v>
      </c>
      <c r="D67" s="8">
        <v>85</v>
      </c>
      <c r="E67" s="8">
        <v>269</v>
      </c>
      <c r="F67" s="8">
        <f t="shared" si="23"/>
        <v>672.5</v>
      </c>
      <c r="G67" s="8">
        <f t="shared" si="24"/>
        <v>215.2</v>
      </c>
      <c r="H67" s="8">
        <f t="shared" si="25"/>
        <v>457.3</v>
      </c>
      <c r="I67" s="8">
        <f t="shared" si="26"/>
        <v>685</v>
      </c>
      <c r="J67" s="8">
        <f>100+100+19.2</f>
        <v>219.2</v>
      </c>
      <c r="K67" s="8">
        <v>465.8</v>
      </c>
      <c r="L67" s="12">
        <f t="shared" si="27"/>
        <v>-12.5</v>
      </c>
      <c r="M67" s="12">
        <f t="shared" si="28"/>
        <v>-3.99999999999997</v>
      </c>
      <c r="N67" s="12">
        <f t="shared" si="29"/>
        <v>-8.5</v>
      </c>
      <c r="O67" s="8">
        <f t="shared" si="30"/>
        <v>672.5</v>
      </c>
      <c r="P67" s="8">
        <f t="shared" si="31"/>
        <v>215.2</v>
      </c>
      <c r="Q67" s="8">
        <f t="shared" si="32"/>
        <v>457.3</v>
      </c>
      <c r="R67" s="8">
        <f t="shared" si="33"/>
        <v>12.5</v>
      </c>
      <c r="S67" s="8" t="s">
        <v>76</v>
      </c>
    </row>
    <row r="68" s="30" customFormat="1" ht="36" customHeight="1" spans="1:19">
      <c r="A68" s="8">
        <v>16</v>
      </c>
      <c r="B68" s="8" t="s">
        <v>55</v>
      </c>
      <c r="C68" s="13" t="s">
        <v>91</v>
      </c>
      <c r="D68" s="8">
        <v>50</v>
      </c>
      <c r="E68" s="8">
        <v>50</v>
      </c>
      <c r="F68" s="8">
        <f t="shared" si="23"/>
        <v>125</v>
      </c>
      <c r="G68" s="8">
        <f t="shared" si="24"/>
        <v>40</v>
      </c>
      <c r="H68" s="8">
        <f t="shared" si="25"/>
        <v>85</v>
      </c>
      <c r="I68" s="8">
        <f t="shared" si="26"/>
        <v>125</v>
      </c>
      <c r="J68" s="8">
        <v>40</v>
      </c>
      <c r="K68" s="8">
        <v>85</v>
      </c>
      <c r="L68" s="12">
        <f t="shared" si="27"/>
        <v>0</v>
      </c>
      <c r="M68" s="12">
        <f t="shared" si="28"/>
        <v>0</v>
      </c>
      <c r="N68" s="12">
        <f t="shared" si="29"/>
        <v>0</v>
      </c>
      <c r="O68" s="8">
        <f t="shared" si="30"/>
        <v>125</v>
      </c>
      <c r="P68" s="8">
        <f t="shared" si="31"/>
        <v>40</v>
      </c>
      <c r="Q68" s="8">
        <f t="shared" si="32"/>
        <v>85</v>
      </c>
      <c r="R68" s="8">
        <f t="shared" si="33"/>
        <v>0</v>
      </c>
      <c r="S68" s="8" t="s">
        <v>76</v>
      </c>
    </row>
    <row r="69" s="30" customFormat="1" ht="36" customHeight="1" spans="1:19">
      <c r="A69" s="8">
        <v>17</v>
      </c>
      <c r="B69" s="8" t="s">
        <v>27</v>
      </c>
      <c r="C69" s="13" t="s">
        <v>92</v>
      </c>
      <c r="D69" s="8">
        <v>52</v>
      </c>
      <c r="E69" s="8">
        <v>54</v>
      </c>
      <c r="F69" s="8">
        <f t="shared" si="23"/>
        <v>135</v>
      </c>
      <c r="G69" s="8">
        <f t="shared" si="24"/>
        <v>43.2</v>
      </c>
      <c r="H69" s="8">
        <f t="shared" si="25"/>
        <v>91.8</v>
      </c>
      <c r="I69" s="8">
        <f t="shared" ref="I69:I82" si="34">J69+K69</f>
        <v>135</v>
      </c>
      <c r="J69" s="8">
        <v>43.2</v>
      </c>
      <c r="K69" s="8">
        <v>91.8</v>
      </c>
      <c r="L69" s="12">
        <f t="shared" ref="L69:L82" si="35">M69+N69</f>
        <v>0</v>
      </c>
      <c r="M69" s="12">
        <f t="shared" si="28"/>
        <v>0</v>
      </c>
      <c r="N69" s="12">
        <f t="shared" si="29"/>
        <v>0</v>
      </c>
      <c r="O69" s="8">
        <f t="shared" si="30"/>
        <v>135</v>
      </c>
      <c r="P69" s="8">
        <f t="shared" si="31"/>
        <v>43.2</v>
      </c>
      <c r="Q69" s="8">
        <f t="shared" ref="Q69:Q82" si="36">H69</f>
        <v>91.8</v>
      </c>
      <c r="R69" s="8">
        <f t="shared" si="33"/>
        <v>0</v>
      </c>
      <c r="S69" s="8" t="s">
        <v>76</v>
      </c>
    </row>
    <row r="70" s="30" customFormat="1" ht="36" customHeight="1" spans="1:19">
      <c r="A70" s="8">
        <v>18</v>
      </c>
      <c r="B70" s="8" t="s">
        <v>30</v>
      </c>
      <c r="C70" s="13" t="s">
        <v>93</v>
      </c>
      <c r="D70" s="8">
        <v>128</v>
      </c>
      <c r="E70" s="8">
        <v>375</v>
      </c>
      <c r="F70" s="8">
        <f t="shared" si="23"/>
        <v>937.5</v>
      </c>
      <c r="G70" s="8">
        <f t="shared" si="24"/>
        <v>300</v>
      </c>
      <c r="H70" s="8">
        <f t="shared" si="25"/>
        <v>637.5</v>
      </c>
      <c r="I70" s="8">
        <f t="shared" si="34"/>
        <v>950</v>
      </c>
      <c r="J70" s="8">
        <f>400-96</f>
        <v>304</v>
      </c>
      <c r="K70" s="8">
        <v>646</v>
      </c>
      <c r="L70" s="12">
        <f t="shared" si="35"/>
        <v>-12.5</v>
      </c>
      <c r="M70" s="12">
        <f t="shared" si="28"/>
        <v>-4</v>
      </c>
      <c r="N70" s="12">
        <f t="shared" si="29"/>
        <v>-8.5</v>
      </c>
      <c r="O70" s="8">
        <f t="shared" si="30"/>
        <v>937.5</v>
      </c>
      <c r="P70" s="8">
        <f t="shared" si="31"/>
        <v>300</v>
      </c>
      <c r="Q70" s="8">
        <f t="shared" si="36"/>
        <v>637.5</v>
      </c>
      <c r="R70" s="8">
        <f t="shared" si="33"/>
        <v>12.5</v>
      </c>
      <c r="S70" s="8" t="s">
        <v>76</v>
      </c>
    </row>
    <row r="71" s="30" customFormat="1" ht="36" customHeight="1" spans="1:19">
      <c r="A71" s="8">
        <v>19</v>
      </c>
      <c r="B71" s="8" t="s">
        <v>30</v>
      </c>
      <c r="C71" s="13" t="s">
        <v>94</v>
      </c>
      <c r="D71" s="8">
        <v>69</v>
      </c>
      <c r="E71" s="8">
        <v>237</v>
      </c>
      <c r="F71" s="8">
        <f t="shared" si="23"/>
        <v>592.5</v>
      </c>
      <c r="G71" s="8">
        <f t="shared" si="24"/>
        <v>189.6</v>
      </c>
      <c r="H71" s="8">
        <f t="shared" si="25"/>
        <v>402.9</v>
      </c>
      <c r="I71" s="8">
        <f t="shared" si="34"/>
        <v>600</v>
      </c>
      <c r="J71" s="8">
        <f>120+72</f>
        <v>192</v>
      </c>
      <c r="K71" s="8">
        <v>408</v>
      </c>
      <c r="L71" s="12">
        <f t="shared" si="35"/>
        <v>-7.5</v>
      </c>
      <c r="M71" s="12">
        <f t="shared" si="28"/>
        <v>-2.39999999999998</v>
      </c>
      <c r="N71" s="12">
        <f t="shared" si="29"/>
        <v>-5.10000000000002</v>
      </c>
      <c r="O71" s="8">
        <f t="shared" si="30"/>
        <v>592.5</v>
      </c>
      <c r="P71" s="8">
        <f t="shared" si="31"/>
        <v>189.6</v>
      </c>
      <c r="Q71" s="8">
        <f t="shared" si="36"/>
        <v>402.9</v>
      </c>
      <c r="R71" s="8">
        <f t="shared" si="33"/>
        <v>7.5</v>
      </c>
      <c r="S71" s="8" t="s">
        <v>76</v>
      </c>
    </row>
    <row r="72" s="30" customFormat="1" ht="36" customHeight="1" spans="1:19">
      <c r="A72" s="8">
        <v>20</v>
      </c>
      <c r="B72" s="8" t="s">
        <v>30</v>
      </c>
      <c r="C72" s="13" t="s">
        <v>95</v>
      </c>
      <c r="D72" s="8">
        <v>69</v>
      </c>
      <c r="E72" s="8">
        <v>200</v>
      </c>
      <c r="F72" s="8">
        <f t="shared" si="23"/>
        <v>500</v>
      </c>
      <c r="G72" s="8">
        <f t="shared" si="24"/>
        <v>160</v>
      </c>
      <c r="H72" s="8">
        <f t="shared" si="25"/>
        <v>340</v>
      </c>
      <c r="I72" s="8">
        <f t="shared" si="34"/>
        <v>500</v>
      </c>
      <c r="J72" s="8">
        <f>100+60</f>
        <v>160</v>
      </c>
      <c r="K72" s="8">
        <v>340</v>
      </c>
      <c r="L72" s="12">
        <f t="shared" si="35"/>
        <v>0</v>
      </c>
      <c r="M72" s="12">
        <f t="shared" si="28"/>
        <v>0</v>
      </c>
      <c r="N72" s="12">
        <f t="shared" si="29"/>
        <v>0</v>
      </c>
      <c r="O72" s="8">
        <f t="shared" si="30"/>
        <v>500</v>
      </c>
      <c r="P72" s="8">
        <f t="shared" si="31"/>
        <v>160</v>
      </c>
      <c r="Q72" s="8">
        <f t="shared" si="36"/>
        <v>340</v>
      </c>
      <c r="R72" s="8">
        <f t="shared" si="33"/>
        <v>0</v>
      </c>
      <c r="S72" s="8" t="s">
        <v>76</v>
      </c>
    </row>
    <row r="73" s="30" customFormat="1" ht="36" customHeight="1" spans="1:19">
      <c r="A73" s="8">
        <v>21</v>
      </c>
      <c r="B73" s="8" t="s">
        <v>30</v>
      </c>
      <c r="C73" s="13" t="s">
        <v>96</v>
      </c>
      <c r="D73" s="8">
        <v>18</v>
      </c>
      <c r="E73" s="8">
        <v>19</v>
      </c>
      <c r="F73" s="8">
        <f t="shared" si="23"/>
        <v>47.5</v>
      </c>
      <c r="G73" s="8">
        <f t="shared" si="24"/>
        <v>15.2</v>
      </c>
      <c r="H73" s="8">
        <f t="shared" si="25"/>
        <v>32.3</v>
      </c>
      <c r="I73" s="8">
        <f t="shared" si="34"/>
        <v>50</v>
      </c>
      <c r="J73" s="8">
        <v>16</v>
      </c>
      <c r="K73" s="8">
        <v>34</v>
      </c>
      <c r="L73" s="12">
        <f t="shared" si="35"/>
        <v>-2.5</v>
      </c>
      <c r="M73" s="12">
        <f t="shared" si="28"/>
        <v>-0.799999999999999</v>
      </c>
      <c r="N73" s="12">
        <f t="shared" si="29"/>
        <v>-1.7</v>
      </c>
      <c r="O73" s="8">
        <f t="shared" si="30"/>
        <v>47.5</v>
      </c>
      <c r="P73" s="8">
        <f t="shared" si="31"/>
        <v>15.2</v>
      </c>
      <c r="Q73" s="8">
        <f t="shared" si="36"/>
        <v>32.3</v>
      </c>
      <c r="R73" s="8">
        <f t="shared" si="33"/>
        <v>2.5</v>
      </c>
      <c r="S73" s="8" t="s">
        <v>76</v>
      </c>
    </row>
    <row r="74" s="30" customFormat="1" ht="36" customHeight="1" spans="1:19">
      <c r="A74" s="8">
        <v>22</v>
      </c>
      <c r="B74" s="8" t="s">
        <v>32</v>
      </c>
      <c r="C74" s="13" t="s">
        <v>97</v>
      </c>
      <c r="D74" s="8">
        <v>236</v>
      </c>
      <c r="E74" s="8">
        <v>984</v>
      </c>
      <c r="F74" s="8">
        <f t="shared" si="23"/>
        <v>2460</v>
      </c>
      <c r="G74" s="8">
        <f t="shared" si="24"/>
        <v>787.2</v>
      </c>
      <c r="H74" s="8">
        <f t="shared" si="25"/>
        <v>1672.8</v>
      </c>
      <c r="I74" s="8">
        <f t="shared" si="34"/>
        <v>2505</v>
      </c>
      <c r="J74" s="8">
        <f>300+150+351.6</f>
        <v>801.6</v>
      </c>
      <c r="K74" s="8">
        <v>1703.4</v>
      </c>
      <c r="L74" s="12">
        <f t="shared" si="35"/>
        <v>-45.0000000000001</v>
      </c>
      <c r="M74" s="12">
        <f t="shared" si="28"/>
        <v>-14.4</v>
      </c>
      <c r="N74" s="12">
        <f t="shared" si="29"/>
        <v>-30.6000000000001</v>
      </c>
      <c r="O74" s="8">
        <f t="shared" si="30"/>
        <v>2460</v>
      </c>
      <c r="P74" s="8">
        <f t="shared" si="31"/>
        <v>787.2</v>
      </c>
      <c r="Q74" s="8">
        <f t="shared" si="36"/>
        <v>1672.8</v>
      </c>
      <c r="R74" s="8">
        <f t="shared" si="33"/>
        <v>45</v>
      </c>
      <c r="S74" s="8" t="s">
        <v>76</v>
      </c>
    </row>
    <row r="75" s="30" customFormat="1" ht="36" customHeight="1" spans="1:19">
      <c r="A75" s="8">
        <v>23</v>
      </c>
      <c r="B75" s="8" t="s">
        <v>32</v>
      </c>
      <c r="C75" s="13" t="s">
        <v>98</v>
      </c>
      <c r="D75" s="8">
        <v>102</v>
      </c>
      <c r="E75" s="8">
        <v>394</v>
      </c>
      <c r="F75" s="8">
        <f t="shared" si="23"/>
        <v>985</v>
      </c>
      <c r="G75" s="8">
        <f t="shared" si="24"/>
        <v>315.2</v>
      </c>
      <c r="H75" s="8">
        <f t="shared" si="25"/>
        <v>669.8</v>
      </c>
      <c r="I75" s="8">
        <f t="shared" si="34"/>
        <v>1007.5</v>
      </c>
      <c r="J75" s="8">
        <f>200+122.4</f>
        <v>322.4</v>
      </c>
      <c r="K75" s="8">
        <v>685.1</v>
      </c>
      <c r="L75" s="12">
        <f t="shared" si="35"/>
        <v>-22.5</v>
      </c>
      <c r="M75" s="12">
        <f t="shared" si="28"/>
        <v>-7.19999999999993</v>
      </c>
      <c r="N75" s="12">
        <f t="shared" si="29"/>
        <v>-15.3000000000001</v>
      </c>
      <c r="O75" s="8">
        <f t="shared" si="30"/>
        <v>985</v>
      </c>
      <c r="P75" s="8">
        <f t="shared" si="31"/>
        <v>315.2</v>
      </c>
      <c r="Q75" s="8">
        <f t="shared" si="36"/>
        <v>669.8</v>
      </c>
      <c r="R75" s="8">
        <f t="shared" si="33"/>
        <v>22.5</v>
      </c>
      <c r="S75" s="8" t="s">
        <v>76</v>
      </c>
    </row>
    <row r="76" s="30" customFormat="1" ht="36" customHeight="1" spans="1:19">
      <c r="A76" s="8">
        <v>24</v>
      </c>
      <c r="B76" s="8" t="s">
        <v>35</v>
      </c>
      <c r="C76" s="13" t="s">
        <v>99</v>
      </c>
      <c r="D76" s="8">
        <v>43</v>
      </c>
      <c r="E76" s="8">
        <v>190</v>
      </c>
      <c r="F76" s="8">
        <f t="shared" si="23"/>
        <v>475</v>
      </c>
      <c r="G76" s="8">
        <f t="shared" si="24"/>
        <v>152</v>
      </c>
      <c r="H76" s="8">
        <f t="shared" si="25"/>
        <v>323</v>
      </c>
      <c r="I76" s="8">
        <f t="shared" si="34"/>
        <v>492.5</v>
      </c>
      <c r="J76" s="8">
        <f>100+57.6</f>
        <v>157.6</v>
      </c>
      <c r="K76" s="8">
        <v>334.9</v>
      </c>
      <c r="L76" s="12">
        <f t="shared" si="35"/>
        <v>-17.5</v>
      </c>
      <c r="M76" s="12">
        <f t="shared" si="28"/>
        <v>-5.59999999999999</v>
      </c>
      <c r="N76" s="12">
        <f t="shared" si="29"/>
        <v>-11.9</v>
      </c>
      <c r="O76" s="8">
        <f t="shared" si="30"/>
        <v>475</v>
      </c>
      <c r="P76" s="8">
        <f t="shared" si="31"/>
        <v>152</v>
      </c>
      <c r="Q76" s="8">
        <f t="shared" si="36"/>
        <v>323</v>
      </c>
      <c r="R76" s="8">
        <f t="shared" si="33"/>
        <v>17.5</v>
      </c>
      <c r="S76" s="8" t="s">
        <v>76</v>
      </c>
    </row>
    <row r="77" s="30" customFormat="1" ht="36" customHeight="1" spans="1:19">
      <c r="A77" s="8">
        <v>25</v>
      </c>
      <c r="B77" s="8" t="s">
        <v>41</v>
      </c>
      <c r="C77" s="13" t="s">
        <v>100</v>
      </c>
      <c r="D77" s="8">
        <v>298</v>
      </c>
      <c r="E77" s="8">
        <v>614</v>
      </c>
      <c r="F77" s="8">
        <f t="shared" si="23"/>
        <v>1535</v>
      </c>
      <c r="G77" s="8">
        <f t="shared" si="24"/>
        <v>491.2</v>
      </c>
      <c r="H77" s="8">
        <f t="shared" si="25"/>
        <v>1043.8</v>
      </c>
      <c r="I77" s="8">
        <f t="shared" si="34"/>
        <v>1542.5</v>
      </c>
      <c r="J77" s="8">
        <f>100+393.6</f>
        <v>493.6</v>
      </c>
      <c r="K77" s="8">
        <v>1048.9</v>
      </c>
      <c r="L77" s="12">
        <f t="shared" si="35"/>
        <v>-7.50000000000011</v>
      </c>
      <c r="M77" s="12">
        <f t="shared" si="28"/>
        <v>-2.39999999999998</v>
      </c>
      <c r="N77" s="12">
        <f t="shared" si="29"/>
        <v>-5.10000000000014</v>
      </c>
      <c r="O77" s="8">
        <f t="shared" si="30"/>
        <v>1535</v>
      </c>
      <c r="P77" s="8">
        <f t="shared" si="31"/>
        <v>491.2</v>
      </c>
      <c r="Q77" s="8">
        <f t="shared" si="36"/>
        <v>1043.8</v>
      </c>
      <c r="R77" s="8">
        <f t="shared" si="33"/>
        <v>7.5</v>
      </c>
      <c r="S77" s="8" t="s">
        <v>76</v>
      </c>
    </row>
    <row r="78" s="30" customFormat="1" ht="36" customHeight="1" spans="1:19">
      <c r="A78" s="8">
        <v>26</v>
      </c>
      <c r="B78" s="8" t="s">
        <v>41</v>
      </c>
      <c r="C78" s="13" t="s">
        <v>101</v>
      </c>
      <c r="D78" s="8">
        <v>113</v>
      </c>
      <c r="E78" s="8">
        <v>137</v>
      </c>
      <c r="F78" s="8">
        <f t="shared" si="23"/>
        <v>342.5</v>
      </c>
      <c r="G78" s="8">
        <f t="shared" si="24"/>
        <v>109.6</v>
      </c>
      <c r="H78" s="8">
        <f t="shared" si="25"/>
        <v>232.9</v>
      </c>
      <c r="I78" s="8">
        <f t="shared" si="34"/>
        <v>342.5</v>
      </c>
      <c r="J78" s="8">
        <f>100+9.6</f>
        <v>109.6</v>
      </c>
      <c r="K78" s="8">
        <v>232.9</v>
      </c>
      <c r="L78" s="12">
        <f t="shared" si="35"/>
        <v>0</v>
      </c>
      <c r="M78" s="12">
        <f t="shared" si="28"/>
        <v>0</v>
      </c>
      <c r="N78" s="12">
        <f t="shared" si="29"/>
        <v>0</v>
      </c>
      <c r="O78" s="8">
        <f t="shared" si="30"/>
        <v>342.5</v>
      </c>
      <c r="P78" s="8">
        <f t="shared" si="31"/>
        <v>109.6</v>
      </c>
      <c r="Q78" s="8">
        <f t="shared" si="36"/>
        <v>232.9</v>
      </c>
      <c r="R78" s="8">
        <f t="shared" si="33"/>
        <v>0</v>
      </c>
      <c r="S78" s="8" t="s">
        <v>76</v>
      </c>
    </row>
    <row r="79" s="30" customFormat="1" ht="36" customHeight="1" spans="1:19">
      <c r="A79" s="8">
        <v>27</v>
      </c>
      <c r="B79" s="8" t="s">
        <v>43</v>
      </c>
      <c r="C79" s="13" t="s">
        <v>102</v>
      </c>
      <c r="D79" s="8">
        <v>66</v>
      </c>
      <c r="E79" s="8">
        <v>70</v>
      </c>
      <c r="F79" s="8">
        <f t="shared" si="23"/>
        <v>175</v>
      </c>
      <c r="G79" s="8">
        <f t="shared" si="24"/>
        <v>56</v>
      </c>
      <c r="H79" s="8">
        <f t="shared" si="25"/>
        <v>119</v>
      </c>
      <c r="I79" s="8">
        <f t="shared" si="34"/>
        <v>175</v>
      </c>
      <c r="J79" s="8">
        <f>30+26</f>
        <v>56</v>
      </c>
      <c r="K79" s="8">
        <v>119</v>
      </c>
      <c r="L79" s="12">
        <f t="shared" si="35"/>
        <v>0</v>
      </c>
      <c r="M79" s="12">
        <f t="shared" si="28"/>
        <v>0</v>
      </c>
      <c r="N79" s="12">
        <f t="shared" si="29"/>
        <v>0</v>
      </c>
      <c r="O79" s="8">
        <f t="shared" si="30"/>
        <v>175</v>
      </c>
      <c r="P79" s="8">
        <f t="shared" si="31"/>
        <v>56</v>
      </c>
      <c r="Q79" s="8">
        <f t="shared" si="36"/>
        <v>119</v>
      </c>
      <c r="R79" s="8">
        <f t="shared" si="33"/>
        <v>0</v>
      </c>
      <c r="S79" s="8" t="s">
        <v>76</v>
      </c>
    </row>
    <row r="80" s="30" customFormat="1" ht="36" customHeight="1" spans="1:19">
      <c r="A80" s="8">
        <v>28</v>
      </c>
      <c r="B80" s="8" t="s">
        <v>53</v>
      </c>
      <c r="C80" s="13" t="s">
        <v>103</v>
      </c>
      <c r="D80" s="8">
        <v>49</v>
      </c>
      <c r="E80" s="8">
        <v>137</v>
      </c>
      <c r="F80" s="8">
        <f t="shared" si="23"/>
        <v>342.5</v>
      </c>
      <c r="G80" s="8">
        <f t="shared" si="24"/>
        <v>109.6</v>
      </c>
      <c r="H80" s="8">
        <f t="shared" si="25"/>
        <v>232.9</v>
      </c>
      <c r="I80" s="8">
        <f t="shared" si="34"/>
        <v>345</v>
      </c>
      <c r="J80" s="8">
        <v>110.4</v>
      </c>
      <c r="K80" s="8">
        <v>234.6</v>
      </c>
      <c r="L80" s="12">
        <f t="shared" si="35"/>
        <v>-2.49999999999999</v>
      </c>
      <c r="M80" s="12">
        <f t="shared" si="28"/>
        <v>-0.799999999999997</v>
      </c>
      <c r="N80" s="12">
        <f t="shared" si="29"/>
        <v>-1.69999999999999</v>
      </c>
      <c r="O80" s="8">
        <f t="shared" si="30"/>
        <v>342.5</v>
      </c>
      <c r="P80" s="8">
        <f t="shared" si="31"/>
        <v>109.6</v>
      </c>
      <c r="Q80" s="8">
        <f t="shared" si="36"/>
        <v>232.9</v>
      </c>
      <c r="R80" s="8">
        <f t="shared" si="33"/>
        <v>2.5</v>
      </c>
      <c r="S80" s="8" t="s">
        <v>76</v>
      </c>
    </row>
    <row r="81" s="30" customFormat="1" ht="36" customHeight="1" spans="1:22">
      <c r="A81" s="8">
        <v>29</v>
      </c>
      <c r="B81" s="8" t="s">
        <v>27</v>
      </c>
      <c r="C81" s="13" t="s">
        <v>104</v>
      </c>
      <c r="D81" s="8">
        <v>323</v>
      </c>
      <c r="E81" s="8">
        <v>1160</v>
      </c>
      <c r="F81" s="8">
        <f t="shared" si="23"/>
        <v>2900</v>
      </c>
      <c r="G81" s="8">
        <f t="shared" si="24"/>
        <v>928</v>
      </c>
      <c r="H81" s="8">
        <f t="shared" si="25"/>
        <v>1972</v>
      </c>
      <c r="I81" s="8">
        <f t="shared" si="34"/>
        <v>2937.5</v>
      </c>
      <c r="J81" s="8">
        <v>940</v>
      </c>
      <c r="K81" s="8">
        <v>1997.5</v>
      </c>
      <c r="L81" s="12">
        <f t="shared" si="35"/>
        <v>-37.5</v>
      </c>
      <c r="M81" s="12">
        <f t="shared" si="28"/>
        <v>-12</v>
      </c>
      <c r="N81" s="12">
        <f t="shared" si="29"/>
        <v>-25.5</v>
      </c>
      <c r="O81" s="8">
        <f t="shared" si="30"/>
        <v>2900</v>
      </c>
      <c r="P81" s="8">
        <f t="shared" si="31"/>
        <v>928</v>
      </c>
      <c r="Q81" s="8">
        <f t="shared" si="36"/>
        <v>1972</v>
      </c>
      <c r="R81" s="8">
        <f t="shared" si="33"/>
        <v>37.5</v>
      </c>
      <c r="S81" s="8" t="s">
        <v>76</v>
      </c>
      <c r="V81" s="30" t="s">
        <v>105</v>
      </c>
    </row>
    <row r="82" s="30" customFormat="1" ht="36" customHeight="1" spans="1:19">
      <c r="A82" s="8">
        <v>30</v>
      </c>
      <c r="B82" s="8" t="s">
        <v>17</v>
      </c>
      <c r="C82" s="13" t="s">
        <v>106</v>
      </c>
      <c r="D82" s="8">
        <v>32</v>
      </c>
      <c r="E82" s="8">
        <v>109</v>
      </c>
      <c r="F82" s="8">
        <f t="shared" si="23"/>
        <v>272.5</v>
      </c>
      <c r="G82" s="8">
        <f t="shared" si="24"/>
        <v>87.2</v>
      </c>
      <c r="H82" s="8">
        <f t="shared" si="25"/>
        <v>185.3</v>
      </c>
      <c r="I82" s="8">
        <f t="shared" si="34"/>
        <v>272.5</v>
      </c>
      <c r="J82" s="8">
        <v>87.2</v>
      </c>
      <c r="K82" s="8">
        <v>185.3</v>
      </c>
      <c r="L82" s="12">
        <f t="shared" si="35"/>
        <v>0</v>
      </c>
      <c r="M82" s="12">
        <f t="shared" si="28"/>
        <v>0</v>
      </c>
      <c r="N82" s="12">
        <f t="shared" si="29"/>
        <v>0</v>
      </c>
      <c r="O82" s="8">
        <f t="shared" si="30"/>
        <v>272.5</v>
      </c>
      <c r="P82" s="8">
        <f t="shared" si="31"/>
        <v>87.2</v>
      </c>
      <c r="Q82" s="8">
        <f t="shared" si="36"/>
        <v>185.3</v>
      </c>
      <c r="R82" s="8">
        <v>0</v>
      </c>
      <c r="S82" s="8" t="s">
        <v>76</v>
      </c>
    </row>
    <row r="83" s="30" customFormat="1" ht="36" customHeight="1" spans="1:19">
      <c r="A83" s="37">
        <v>31</v>
      </c>
      <c r="B83" s="51" t="s">
        <v>107</v>
      </c>
      <c r="C83" s="52"/>
      <c r="D83" s="40">
        <f>SUM(D53:D82)</f>
        <v>3540</v>
      </c>
      <c r="E83" s="40">
        <f t="shared" ref="E83:R83" si="37">SUM(E53:E82)</f>
        <v>10493</v>
      </c>
      <c r="F83" s="40">
        <f t="shared" si="37"/>
        <v>26232.5</v>
      </c>
      <c r="G83" s="40">
        <f t="shared" si="37"/>
        <v>8394.4</v>
      </c>
      <c r="H83" s="40">
        <f t="shared" si="37"/>
        <v>17838.1</v>
      </c>
      <c r="I83" s="40">
        <f t="shared" si="37"/>
        <v>26545</v>
      </c>
      <c r="J83" s="40">
        <f t="shared" si="37"/>
        <v>8494.4</v>
      </c>
      <c r="K83" s="40">
        <f t="shared" si="37"/>
        <v>18050.6</v>
      </c>
      <c r="L83" s="40">
        <f>SUM(L53:L82)</f>
        <v>-312.5</v>
      </c>
      <c r="M83" s="55">
        <f>SUM(M53:M82)</f>
        <v>-99.9999999999996</v>
      </c>
      <c r="N83" s="40">
        <f t="shared" si="37"/>
        <v>-212.500000000001</v>
      </c>
      <c r="O83" s="40">
        <f t="shared" si="37"/>
        <v>26232.5</v>
      </c>
      <c r="P83" s="40">
        <f t="shared" si="37"/>
        <v>8394.4</v>
      </c>
      <c r="Q83" s="40">
        <f t="shared" si="37"/>
        <v>17838.1</v>
      </c>
      <c r="R83" s="40">
        <f t="shared" si="37"/>
        <v>312.5</v>
      </c>
      <c r="S83" s="8" t="s">
        <v>76</v>
      </c>
    </row>
    <row r="84" s="30" customFormat="1" ht="31" customHeight="1" spans="1:19">
      <c r="A84" s="12" t="s">
        <v>108</v>
      </c>
      <c r="B84" s="28"/>
      <c r="C84" s="29"/>
      <c r="D84" s="8">
        <f>D83+D52</f>
        <v>8059</v>
      </c>
      <c r="E84" s="8">
        <f>E83+E52</f>
        <v>27423</v>
      </c>
      <c r="F84" s="8">
        <f>F83+F52</f>
        <v>67300.5</v>
      </c>
      <c r="G84" s="8">
        <f t="shared" ref="E84:R84" si="38">G83+G52</f>
        <v>21938.4</v>
      </c>
      <c r="H84" s="8">
        <f t="shared" si="38"/>
        <v>45362.1</v>
      </c>
      <c r="I84" s="8">
        <f t="shared" si="38"/>
        <v>68415.9</v>
      </c>
      <c r="J84" s="8">
        <f t="shared" si="38"/>
        <v>15938.8</v>
      </c>
      <c r="K84" s="8">
        <f t="shared" si="38"/>
        <v>52477.1</v>
      </c>
      <c r="L84" s="8">
        <f t="shared" si="38"/>
        <v>-1512.9</v>
      </c>
      <c r="M84" s="8">
        <f>M83+M52</f>
        <v>5872.4</v>
      </c>
      <c r="N84" s="8">
        <f t="shared" si="38"/>
        <v>-7385.3</v>
      </c>
      <c r="O84" s="8">
        <f t="shared" si="38"/>
        <v>66858</v>
      </c>
      <c r="P84" s="8">
        <f t="shared" si="38"/>
        <v>21811.2</v>
      </c>
      <c r="Q84" s="8">
        <f t="shared" si="38"/>
        <v>45046.8</v>
      </c>
      <c r="R84" s="8">
        <f t="shared" si="38"/>
        <v>1512.9</v>
      </c>
      <c r="S84" s="8"/>
    </row>
    <row r="85" s="30" customFormat="1" ht="36" customHeight="1" spans="1:19">
      <c r="A85" s="53" t="s">
        <v>109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</row>
    <row r="86" s="30" customFormat="1" ht="25" customHeight="1" spans="1:19">
      <c r="A86" s="53" t="s">
        <v>110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</row>
    <row r="87" s="30" customFormat="1" ht="35" customHeight="1" spans="1:19">
      <c r="A87" s="54" t="s">
        <v>105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="30" customFormat="1"/>
  </sheetData>
  <autoFilter ref="A5:T87">
    <extLst/>
  </autoFilter>
  <mergeCells count="19">
    <mergeCell ref="A1:B1"/>
    <mergeCell ref="A2:S2"/>
    <mergeCell ref="Q3:S3"/>
    <mergeCell ref="D4:E4"/>
    <mergeCell ref="F4:H4"/>
    <mergeCell ref="I4:K4"/>
    <mergeCell ref="L4:N4"/>
    <mergeCell ref="O4:Q4"/>
    <mergeCell ref="B52:C52"/>
    <mergeCell ref="B83:C83"/>
    <mergeCell ref="A84:C84"/>
    <mergeCell ref="A85:S85"/>
    <mergeCell ref="A86:S86"/>
    <mergeCell ref="A87:S87"/>
    <mergeCell ref="A4:A5"/>
    <mergeCell ref="B4:B5"/>
    <mergeCell ref="C4:C5"/>
    <mergeCell ref="R4:R5"/>
    <mergeCell ref="S4:S5"/>
  </mergeCells>
  <pageMargins left="0.314583333333333" right="0.196527777777778" top="0.550694444444444" bottom="0.550694444444444" header="0.354166666666667" footer="0.5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93"/>
  <sheetViews>
    <sheetView workbookViewId="0">
      <pane xSplit="3" ySplit="5" topLeftCell="D38" activePane="bottomRight" state="frozen"/>
      <selection/>
      <selection pane="topRight"/>
      <selection pane="bottomLeft"/>
      <selection pane="bottomRight" activeCell="N85" sqref="N85"/>
    </sheetView>
  </sheetViews>
  <sheetFormatPr defaultColWidth="9" defaultRowHeight="13.5"/>
  <cols>
    <col min="1" max="1" width="5.125" customWidth="1"/>
    <col min="3" max="3" width="16.5" customWidth="1"/>
    <col min="4" max="4" width="5.625" customWidth="1"/>
    <col min="5" max="5" width="7.375" customWidth="1"/>
    <col min="6" max="6" width="7.75" customWidth="1"/>
    <col min="9" max="9" width="9.25"/>
    <col min="12" max="12" width="8" customWidth="1"/>
    <col min="13" max="13" width="9.25"/>
    <col min="16" max="16" width="6.875" customWidth="1"/>
    <col min="17" max="17" width="9.125" customWidth="1"/>
  </cols>
  <sheetData>
    <row r="1" ht="36" customHeight="1" spans="1:2">
      <c r="A1" s="31" t="s">
        <v>111</v>
      </c>
      <c r="B1" s="31"/>
    </row>
    <row r="2" s="30" customFormat="1" ht="50" customHeight="1" spans="1:17">
      <c r="A2" s="32" t="s">
        <v>112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3"/>
      <c r="M2" s="32"/>
      <c r="N2" s="32"/>
      <c r="O2" s="32"/>
      <c r="P2" s="32"/>
      <c r="Q2" s="32"/>
    </row>
    <row r="3" s="30" customFormat="1" ht="31" customHeight="1" spans="1:17">
      <c r="A3" s="6" t="s">
        <v>3</v>
      </c>
      <c r="B3" s="6" t="s">
        <v>4</v>
      </c>
      <c r="C3" s="6" t="s">
        <v>5</v>
      </c>
      <c r="D3" s="7" t="s">
        <v>6</v>
      </c>
      <c r="E3" s="7"/>
      <c r="F3" s="6" t="s">
        <v>113</v>
      </c>
      <c r="G3" s="6"/>
      <c r="H3" s="6"/>
      <c r="I3" s="6" t="s">
        <v>114</v>
      </c>
      <c r="J3" s="6"/>
      <c r="K3" s="20"/>
      <c r="L3" s="20" t="s">
        <v>115</v>
      </c>
      <c r="M3" s="6" t="s">
        <v>116</v>
      </c>
      <c r="N3" s="6"/>
      <c r="O3" s="6"/>
      <c r="P3" s="8" t="s">
        <v>117</v>
      </c>
      <c r="Q3" s="8" t="s">
        <v>12</v>
      </c>
    </row>
    <row r="4" s="30" customFormat="1" ht="31" customHeight="1" spans="1:17">
      <c r="A4" s="6"/>
      <c r="B4" s="6"/>
      <c r="C4" s="6"/>
      <c r="D4" s="6" t="s">
        <v>118</v>
      </c>
      <c r="E4" s="6" t="s">
        <v>13</v>
      </c>
      <c r="F4" s="6" t="s">
        <v>6</v>
      </c>
      <c r="G4" s="6" t="s">
        <v>119</v>
      </c>
      <c r="H4" s="6" t="s">
        <v>120</v>
      </c>
      <c r="I4" s="6" t="s">
        <v>6</v>
      </c>
      <c r="J4" s="6" t="s">
        <v>121</v>
      </c>
      <c r="K4" s="20" t="s">
        <v>120</v>
      </c>
      <c r="L4" s="20"/>
      <c r="M4" s="6" t="s">
        <v>6</v>
      </c>
      <c r="N4" s="6" t="s">
        <v>121</v>
      </c>
      <c r="O4" s="6" t="s">
        <v>120</v>
      </c>
      <c r="P4" s="8"/>
      <c r="Q4" s="8"/>
    </row>
    <row r="5" s="30" customFormat="1" ht="31" customHeight="1" spans="1:17">
      <c r="A5" s="6"/>
      <c r="B5" s="6"/>
      <c r="C5" s="6"/>
      <c r="D5" s="6"/>
      <c r="E5" s="6" t="s">
        <v>13</v>
      </c>
      <c r="F5" s="6"/>
      <c r="G5" s="6"/>
      <c r="H5" s="6"/>
      <c r="I5" s="6"/>
      <c r="J5" s="6"/>
      <c r="K5" s="20"/>
      <c r="L5" s="20"/>
      <c r="M5" s="6"/>
      <c r="N5" s="6"/>
      <c r="O5" s="6"/>
      <c r="P5" s="8"/>
      <c r="Q5" s="8"/>
    </row>
    <row r="6" s="30" customFormat="1" ht="33" hidden="1" customHeight="1" spans="1:17">
      <c r="A6" s="8">
        <v>1</v>
      </c>
      <c r="B6" s="8" t="s">
        <v>17</v>
      </c>
      <c r="C6" s="9" t="s">
        <v>18</v>
      </c>
      <c r="D6" s="8">
        <v>202</v>
      </c>
      <c r="E6" s="8">
        <v>835</v>
      </c>
      <c r="F6" s="8">
        <v>3757.5</v>
      </c>
      <c r="G6" s="8">
        <v>2087.5</v>
      </c>
      <c r="H6" s="8">
        <v>1670</v>
      </c>
      <c r="I6" s="8">
        <v>2590</v>
      </c>
      <c r="J6" s="8">
        <v>2090</v>
      </c>
      <c r="K6" s="8">
        <v>500</v>
      </c>
      <c r="L6" s="8">
        <f>J6-G6</f>
        <v>2.5</v>
      </c>
      <c r="M6" s="8">
        <f>N6+O6</f>
        <v>2590</v>
      </c>
      <c r="N6" s="8">
        <f>G6</f>
        <v>2087.5</v>
      </c>
      <c r="O6" s="8">
        <f t="shared" ref="O6:O40" si="0">K6+L6</f>
        <v>502.5</v>
      </c>
      <c r="P6" s="8"/>
      <c r="Q6" s="8"/>
    </row>
    <row r="7" s="30" customFormat="1" ht="33" hidden="1" customHeight="1" spans="1:17">
      <c r="A7" s="8">
        <v>2</v>
      </c>
      <c r="B7" s="8" t="s">
        <v>19</v>
      </c>
      <c r="C7" s="9" t="s">
        <v>20</v>
      </c>
      <c r="D7" s="8">
        <v>47</v>
      </c>
      <c r="E7" s="8">
        <v>257</v>
      </c>
      <c r="F7" s="8">
        <v>1156.5</v>
      </c>
      <c r="G7" s="8">
        <v>642.5</v>
      </c>
      <c r="H7" s="8">
        <v>514</v>
      </c>
      <c r="I7" s="8">
        <v>745</v>
      </c>
      <c r="J7" s="8">
        <v>645</v>
      </c>
      <c r="K7" s="8">
        <v>100</v>
      </c>
      <c r="L7" s="8">
        <f t="shared" ref="L7:L37" si="1">J7-G7</f>
        <v>2.5</v>
      </c>
      <c r="M7" s="8">
        <f t="shared" ref="M7:M13" si="2">N7+O7</f>
        <v>745</v>
      </c>
      <c r="N7" s="8">
        <f>G7</f>
        <v>642.5</v>
      </c>
      <c r="O7" s="8">
        <f t="shared" si="0"/>
        <v>102.5</v>
      </c>
      <c r="P7" s="8"/>
      <c r="Q7" s="8"/>
    </row>
    <row r="8" s="30" customFormat="1" ht="33" hidden="1" customHeight="1" spans="1:17">
      <c r="A8" s="8">
        <v>3</v>
      </c>
      <c r="B8" s="8" t="s">
        <v>21</v>
      </c>
      <c r="C8" s="9" t="s">
        <v>22</v>
      </c>
      <c r="D8" s="8">
        <v>168</v>
      </c>
      <c r="E8" s="8">
        <v>608</v>
      </c>
      <c r="F8" s="8">
        <v>2736</v>
      </c>
      <c r="G8" s="8">
        <v>1520</v>
      </c>
      <c r="H8" s="8">
        <v>1216</v>
      </c>
      <c r="I8" s="8">
        <v>2100</v>
      </c>
      <c r="J8" s="8">
        <v>1600</v>
      </c>
      <c r="K8" s="8">
        <v>500</v>
      </c>
      <c r="L8" s="8">
        <f t="shared" si="1"/>
        <v>80</v>
      </c>
      <c r="M8" s="8">
        <f t="shared" si="2"/>
        <v>2100</v>
      </c>
      <c r="N8" s="8">
        <f t="shared" ref="N8:N14" si="3">G8</f>
        <v>1520</v>
      </c>
      <c r="O8" s="8">
        <f t="shared" si="0"/>
        <v>580</v>
      </c>
      <c r="P8" s="8"/>
      <c r="Q8" s="8"/>
    </row>
    <row r="9" s="30" customFormat="1" ht="33" hidden="1" customHeight="1" spans="1:17">
      <c r="A9" s="8">
        <v>4</v>
      </c>
      <c r="B9" s="8" t="s">
        <v>23</v>
      </c>
      <c r="C9" s="9" t="s">
        <v>24</v>
      </c>
      <c r="D9" s="8">
        <v>213</v>
      </c>
      <c r="E9" s="8">
        <v>944</v>
      </c>
      <c r="F9" s="8">
        <v>4248</v>
      </c>
      <c r="G9" s="8">
        <v>2360</v>
      </c>
      <c r="H9" s="8">
        <v>1888</v>
      </c>
      <c r="I9" s="8">
        <v>2875</v>
      </c>
      <c r="J9" s="8">
        <v>2375</v>
      </c>
      <c r="K9" s="8">
        <v>500</v>
      </c>
      <c r="L9" s="8">
        <f t="shared" si="1"/>
        <v>15</v>
      </c>
      <c r="M9" s="8">
        <f t="shared" si="2"/>
        <v>2875</v>
      </c>
      <c r="N9" s="8">
        <f t="shared" si="3"/>
        <v>2360</v>
      </c>
      <c r="O9" s="8">
        <f t="shared" si="0"/>
        <v>515</v>
      </c>
      <c r="P9" s="8"/>
      <c r="Q9" s="8"/>
    </row>
    <row r="10" s="30" customFormat="1" ht="33" hidden="1" customHeight="1" spans="1:17">
      <c r="A10" s="8">
        <v>5</v>
      </c>
      <c r="B10" s="8" t="s">
        <v>25</v>
      </c>
      <c r="C10" s="9" t="s">
        <v>26</v>
      </c>
      <c r="D10" s="8">
        <v>390</v>
      </c>
      <c r="E10" s="8">
        <v>1516</v>
      </c>
      <c r="F10" s="8">
        <v>6822</v>
      </c>
      <c r="G10" s="8">
        <v>3790</v>
      </c>
      <c r="H10" s="8">
        <v>3032</v>
      </c>
      <c r="I10" s="8">
        <v>4702.5</v>
      </c>
      <c r="J10" s="8">
        <v>3802.5</v>
      </c>
      <c r="K10" s="8">
        <v>900</v>
      </c>
      <c r="L10" s="8">
        <f t="shared" si="1"/>
        <v>12.5</v>
      </c>
      <c r="M10" s="8">
        <f t="shared" si="2"/>
        <v>4702.5</v>
      </c>
      <c r="N10" s="8">
        <f t="shared" si="3"/>
        <v>3790</v>
      </c>
      <c r="O10" s="8">
        <f t="shared" si="0"/>
        <v>912.5</v>
      </c>
      <c r="P10" s="8"/>
      <c r="Q10" s="8"/>
    </row>
    <row r="11" s="30" customFormat="1" ht="33" hidden="1" customHeight="1" spans="1:17">
      <c r="A11" s="8">
        <v>6</v>
      </c>
      <c r="B11" s="8" t="s">
        <v>27</v>
      </c>
      <c r="C11" s="9" t="s">
        <v>28</v>
      </c>
      <c r="D11" s="8">
        <v>71</v>
      </c>
      <c r="E11" s="8">
        <v>247</v>
      </c>
      <c r="F11" s="8">
        <v>1111.5</v>
      </c>
      <c r="G11" s="8">
        <v>617.5</v>
      </c>
      <c r="H11" s="8">
        <v>494</v>
      </c>
      <c r="I11" s="8">
        <v>790</v>
      </c>
      <c r="J11" s="8">
        <v>620</v>
      </c>
      <c r="K11" s="8">
        <v>170</v>
      </c>
      <c r="L11" s="8">
        <f t="shared" si="1"/>
        <v>2.5</v>
      </c>
      <c r="M11" s="8">
        <v>790</v>
      </c>
      <c r="N11" s="8">
        <f t="shared" si="3"/>
        <v>617.5</v>
      </c>
      <c r="O11" s="8">
        <f t="shared" si="0"/>
        <v>172.5</v>
      </c>
      <c r="P11" s="8"/>
      <c r="Q11" s="8"/>
    </row>
    <row r="12" s="30" customFormat="1" ht="33" hidden="1" customHeight="1" spans="1:17">
      <c r="A12" s="8">
        <v>7</v>
      </c>
      <c r="B12" s="8" t="s">
        <v>27</v>
      </c>
      <c r="C12" s="9" t="s">
        <v>29</v>
      </c>
      <c r="D12" s="8">
        <v>81</v>
      </c>
      <c r="E12" s="8">
        <v>303</v>
      </c>
      <c r="F12" s="8">
        <v>1363.5</v>
      </c>
      <c r="G12" s="8">
        <v>757.5</v>
      </c>
      <c r="H12" s="8">
        <v>606</v>
      </c>
      <c r="I12" s="8">
        <v>992.5</v>
      </c>
      <c r="J12" s="8">
        <v>757.5</v>
      </c>
      <c r="K12" s="8">
        <v>235</v>
      </c>
      <c r="L12" s="8">
        <f t="shared" si="1"/>
        <v>0</v>
      </c>
      <c r="M12" s="8">
        <f t="shared" si="2"/>
        <v>992.5</v>
      </c>
      <c r="N12" s="8">
        <f t="shared" si="3"/>
        <v>757.5</v>
      </c>
      <c r="O12" s="8">
        <f t="shared" si="0"/>
        <v>235</v>
      </c>
      <c r="P12" s="8"/>
      <c r="Q12" s="8"/>
    </row>
    <row r="13" s="30" customFormat="1" ht="41" hidden="1" customHeight="1" spans="1:17">
      <c r="A13" s="8">
        <v>8</v>
      </c>
      <c r="B13" s="8" t="s">
        <v>30</v>
      </c>
      <c r="C13" s="9" t="s">
        <v>31</v>
      </c>
      <c r="D13" s="8">
        <v>201</v>
      </c>
      <c r="E13" s="8">
        <v>818</v>
      </c>
      <c r="F13" s="8">
        <v>3681</v>
      </c>
      <c r="G13" s="8">
        <v>2045</v>
      </c>
      <c r="H13" s="8">
        <v>1636</v>
      </c>
      <c r="I13" s="8">
        <v>2550.38</v>
      </c>
      <c r="J13" s="8">
        <v>2052.5</v>
      </c>
      <c r="K13" s="8">
        <v>497.88</v>
      </c>
      <c r="L13" s="8">
        <f t="shared" si="1"/>
        <v>7.5</v>
      </c>
      <c r="M13" s="8">
        <f t="shared" si="2"/>
        <v>2550.38</v>
      </c>
      <c r="N13" s="8">
        <f t="shared" si="3"/>
        <v>2045</v>
      </c>
      <c r="O13" s="8">
        <f t="shared" si="0"/>
        <v>505.38</v>
      </c>
      <c r="P13" s="8"/>
      <c r="Q13" s="8"/>
    </row>
    <row r="14" s="30" customFormat="1" ht="33" hidden="1" customHeight="1" spans="1:17">
      <c r="A14" s="8">
        <v>9</v>
      </c>
      <c r="B14" s="8" t="s">
        <v>32</v>
      </c>
      <c r="C14" s="9" t="s">
        <v>33</v>
      </c>
      <c r="D14" s="8">
        <v>48</v>
      </c>
      <c r="E14" s="8">
        <v>184</v>
      </c>
      <c r="F14" s="8">
        <v>828</v>
      </c>
      <c r="G14" s="8">
        <v>460</v>
      </c>
      <c r="H14" s="8">
        <v>368</v>
      </c>
      <c r="I14" s="8">
        <v>620</v>
      </c>
      <c r="J14" s="8">
        <v>550</v>
      </c>
      <c r="K14" s="8">
        <v>70</v>
      </c>
      <c r="L14" s="8">
        <f t="shared" si="1"/>
        <v>90</v>
      </c>
      <c r="M14" s="8">
        <f t="shared" ref="M14:M22" si="4">N14+O14</f>
        <v>620</v>
      </c>
      <c r="N14" s="8">
        <f t="shared" si="3"/>
        <v>460</v>
      </c>
      <c r="O14" s="8">
        <f t="shared" si="0"/>
        <v>160</v>
      </c>
      <c r="P14" s="8"/>
      <c r="Q14" s="8"/>
    </row>
    <row r="15" s="30" customFormat="1" ht="43" hidden="1" customHeight="1" spans="1:17">
      <c r="A15" s="8">
        <v>10</v>
      </c>
      <c r="B15" s="8" t="s">
        <v>32</v>
      </c>
      <c r="C15" s="9" t="s">
        <v>34</v>
      </c>
      <c r="D15" s="8">
        <v>79</v>
      </c>
      <c r="E15" s="8">
        <v>293</v>
      </c>
      <c r="F15" s="8">
        <v>1318.5</v>
      </c>
      <c r="G15" s="8">
        <v>732.5</v>
      </c>
      <c r="H15" s="8">
        <v>586</v>
      </c>
      <c r="I15" s="8">
        <v>850</v>
      </c>
      <c r="J15" s="8">
        <v>650</v>
      </c>
      <c r="K15" s="8">
        <v>200</v>
      </c>
      <c r="L15" s="8">
        <f t="shared" si="1"/>
        <v>-82.5</v>
      </c>
      <c r="M15" s="8">
        <f t="shared" si="4"/>
        <v>850</v>
      </c>
      <c r="N15" s="8">
        <f t="shared" ref="N15:N23" si="5">G15</f>
        <v>732.5</v>
      </c>
      <c r="O15" s="8">
        <f t="shared" si="0"/>
        <v>117.5</v>
      </c>
      <c r="P15" s="8"/>
      <c r="Q15" s="8"/>
    </row>
    <row r="16" s="30" customFormat="1" ht="33" hidden="1" customHeight="1" spans="1:17">
      <c r="A16" s="8">
        <v>11</v>
      </c>
      <c r="B16" s="8" t="s">
        <v>35</v>
      </c>
      <c r="C16" s="9" t="s">
        <v>36</v>
      </c>
      <c r="D16" s="8">
        <v>99</v>
      </c>
      <c r="E16" s="8">
        <v>448</v>
      </c>
      <c r="F16" s="8">
        <v>2016</v>
      </c>
      <c r="G16" s="8">
        <v>1120</v>
      </c>
      <c r="H16" s="8">
        <v>896</v>
      </c>
      <c r="I16" s="8">
        <v>1890</v>
      </c>
      <c r="J16" s="8">
        <v>1132.5</v>
      </c>
      <c r="K16" s="8">
        <v>757.5</v>
      </c>
      <c r="L16" s="8">
        <f t="shared" si="1"/>
        <v>12.5</v>
      </c>
      <c r="M16" s="8">
        <f t="shared" si="4"/>
        <v>1890</v>
      </c>
      <c r="N16" s="8">
        <f t="shared" si="5"/>
        <v>1120</v>
      </c>
      <c r="O16" s="8">
        <f t="shared" si="0"/>
        <v>770</v>
      </c>
      <c r="P16" s="8"/>
      <c r="Q16" s="8"/>
    </row>
    <row r="17" s="30" customFormat="1" ht="36" hidden="1" customHeight="1" spans="1:17">
      <c r="A17" s="8">
        <v>12</v>
      </c>
      <c r="B17" s="8" t="s">
        <v>35</v>
      </c>
      <c r="C17" s="9" t="s">
        <v>37</v>
      </c>
      <c r="D17" s="8">
        <v>456</v>
      </c>
      <c r="E17" s="8">
        <v>1852</v>
      </c>
      <c r="F17" s="8">
        <v>8334</v>
      </c>
      <c r="G17" s="8">
        <v>4630</v>
      </c>
      <c r="H17" s="8">
        <v>3704</v>
      </c>
      <c r="I17" s="8">
        <v>8087.5</v>
      </c>
      <c r="J17" s="8">
        <v>4627.5</v>
      </c>
      <c r="K17" s="8">
        <v>3460</v>
      </c>
      <c r="L17" s="8">
        <f t="shared" si="1"/>
        <v>-2.5</v>
      </c>
      <c r="M17" s="8">
        <f t="shared" si="4"/>
        <v>8087.5</v>
      </c>
      <c r="N17" s="8">
        <f t="shared" si="5"/>
        <v>4630</v>
      </c>
      <c r="O17" s="8">
        <f t="shared" si="0"/>
        <v>3457.5</v>
      </c>
      <c r="P17" s="8"/>
      <c r="Q17" s="8"/>
    </row>
    <row r="18" s="30" customFormat="1" ht="33" hidden="1" customHeight="1" spans="1:17">
      <c r="A18" s="8">
        <v>13</v>
      </c>
      <c r="B18" s="8" t="s">
        <v>35</v>
      </c>
      <c r="C18" s="9" t="s">
        <v>38</v>
      </c>
      <c r="D18" s="8">
        <v>147</v>
      </c>
      <c r="E18" s="8">
        <v>674</v>
      </c>
      <c r="F18" s="8">
        <v>3033</v>
      </c>
      <c r="G18" s="8">
        <v>1685</v>
      </c>
      <c r="H18" s="8">
        <v>1348</v>
      </c>
      <c r="I18" s="8">
        <v>3042</v>
      </c>
      <c r="J18" s="8">
        <v>1690</v>
      </c>
      <c r="K18" s="8">
        <v>1352</v>
      </c>
      <c r="L18" s="8">
        <f t="shared" si="1"/>
        <v>5</v>
      </c>
      <c r="M18" s="8">
        <f t="shared" si="4"/>
        <v>3042</v>
      </c>
      <c r="N18" s="8">
        <f t="shared" si="5"/>
        <v>1685</v>
      </c>
      <c r="O18" s="8">
        <f t="shared" si="0"/>
        <v>1357</v>
      </c>
      <c r="P18" s="8"/>
      <c r="Q18" s="8"/>
    </row>
    <row r="19" s="30" customFormat="1" ht="44" hidden="1" customHeight="1" spans="1:17">
      <c r="A19" s="8">
        <v>14</v>
      </c>
      <c r="B19" s="8" t="s">
        <v>35</v>
      </c>
      <c r="C19" s="9" t="s">
        <v>39</v>
      </c>
      <c r="D19" s="8">
        <v>179</v>
      </c>
      <c r="E19" s="8">
        <v>814</v>
      </c>
      <c r="F19" s="8">
        <v>3663</v>
      </c>
      <c r="G19" s="8">
        <v>2035</v>
      </c>
      <c r="H19" s="8">
        <v>1628</v>
      </c>
      <c r="I19" s="8">
        <v>3676.5</v>
      </c>
      <c r="J19" s="8">
        <v>2042.5</v>
      </c>
      <c r="K19" s="8">
        <v>1634</v>
      </c>
      <c r="L19" s="8">
        <f t="shared" si="1"/>
        <v>7.5</v>
      </c>
      <c r="M19" s="8">
        <f t="shared" si="4"/>
        <v>3676.5</v>
      </c>
      <c r="N19" s="8">
        <f t="shared" si="5"/>
        <v>2035</v>
      </c>
      <c r="O19" s="8">
        <f t="shared" si="0"/>
        <v>1641.5</v>
      </c>
      <c r="P19" s="8"/>
      <c r="Q19" s="8"/>
    </row>
    <row r="20" s="30" customFormat="1" ht="39" hidden="1" customHeight="1" spans="1:17">
      <c r="A20" s="8">
        <v>15</v>
      </c>
      <c r="B20" s="8" t="s">
        <v>35</v>
      </c>
      <c r="C20" s="9" t="s">
        <v>40</v>
      </c>
      <c r="D20" s="9">
        <v>103</v>
      </c>
      <c r="E20" s="9">
        <v>394</v>
      </c>
      <c r="F20" s="8">
        <v>1773</v>
      </c>
      <c r="G20" s="9">
        <v>985</v>
      </c>
      <c r="H20" s="9">
        <v>788</v>
      </c>
      <c r="I20" s="9">
        <v>1842.5</v>
      </c>
      <c r="J20" s="9">
        <v>1105</v>
      </c>
      <c r="K20" s="9">
        <v>737.5</v>
      </c>
      <c r="L20" s="8">
        <f t="shared" si="1"/>
        <v>120</v>
      </c>
      <c r="M20" s="8">
        <f t="shared" si="4"/>
        <v>1722.5</v>
      </c>
      <c r="N20" s="8">
        <f t="shared" si="5"/>
        <v>985</v>
      </c>
      <c r="O20" s="8">
        <v>737.5</v>
      </c>
      <c r="P20" s="9">
        <f>M20-I20</f>
        <v>-120</v>
      </c>
      <c r="Q20" s="24" t="s">
        <v>122</v>
      </c>
    </row>
    <row r="21" s="30" customFormat="1" ht="33" hidden="1" customHeight="1" spans="1:17">
      <c r="A21" s="8">
        <v>16</v>
      </c>
      <c r="B21" s="8" t="s">
        <v>41</v>
      </c>
      <c r="C21" s="9" t="s">
        <v>42</v>
      </c>
      <c r="D21" s="8">
        <v>42</v>
      </c>
      <c r="E21" s="8">
        <v>174</v>
      </c>
      <c r="F21" s="8">
        <v>783</v>
      </c>
      <c r="G21" s="8">
        <v>435</v>
      </c>
      <c r="H21" s="8">
        <v>348</v>
      </c>
      <c r="I21" s="8">
        <v>1000</v>
      </c>
      <c r="J21" s="8">
        <v>500</v>
      </c>
      <c r="K21" s="8">
        <v>500</v>
      </c>
      <c r="L21" s="8">
        <f t="shared" si="1"/>
        <v>65</v>
      </c>
      <c r="M21" s="8">
        <f t="shared" si="4"/>
        <v>1000</v>
      </c>
      <c r="N21" s="8">
        <f t="shared" si="5"/>
        <v>435</v>
      </c>
      <c r="O21" s="8">
        <f t="shared" si="0"/>
        <v>565</v>
      </c>
      <c r="P21" s="8"/>
      <c r="Q21" s="8"/>
    </row>
    <row r="22" s="30" customFormat="1" ht="33" hidden="1" customHeight="1" spans="1:17">
      <c r="A22" s="8">
        <v>17</v>
      </c>
      <c r="B22" s="10" t="s">
        <v>43</v>
      </c>
      <c r="C22" s="11" t="s">
        <v>44</v>
      </c>
      <c r="D22" s="10">
        <v>512</v>
      </c>
      <c r="E22" s="10">
        <v>1994</v>
      </c>
      <c r="F22" s="8">
        <v>8973</v>
      </c>
      <c r="G22" s="8">
        <v>4985</v>
      </c>
      <c r="H22" s="8">
        <v>3988</v>
      </c>
      <c r="I22" s="8">
        <v>7997.5</v>
      </c>
      <c r="J22" s="10">
        <v>4997.5</v>
      </c>
      <c r="K22" s="10">
        <v>3000</v>
      </c>
      <c r="L22" s="8">
        <f t="shared" si="1"/>
        <v>12.5</v>
      </c>
      <c r="M22" s="8">
        <f t="shared" si="4"/>
        <v>7997.5</v>
      </c>
      <c r="N22" s="8">
        <f t="shared" si="5"/>
        <v>4985</v>
      </c>
      <c r="O22" s="8">
        <f t="shared" si="0"/>
        <v>3012.5</v>
      </c>
      <c r="P22" s="10"/>
      <c r="Q22" s="10"/>
    </row>
    <row r="23" s="30" customFormat="1" ht="42" hidden="1" customHeight="1" spans="1:17">
      <c r="A23" s="8">
        <v>18</v>
      </c>
      <c r="B23" s="8" t="s">
        <v>17</v>
      </c>
      <c r="C23" s="12" t="s">
        <v>45</v>
      </c>
      <c r="D23" s="8">
        <v>70</v>
      </c>
      <c r="E23" s="8">
        <v>291</v>
      </c>
      <c r="F23" s="8">
        <v>436.5</v>
      </c>
      <c r="G23" s="8">
        <v>436.5</v>
      </c>
      <c r="H23" s="8">
        <v>0</v>
      </c>
      <c r="I23" s="8">
        <v>438</v>
      </c>
      <c r="J23" s="8">
        <v>438</v>
      </c>
      <c r="K23" s="8">
        <v>0</v>
      </c>
      <c r="L23" s="8">
        <f t="shared" si="1"/>
        <v>1.5</v>
      </c>
      <c r="M23" s="8">
        <v>438</v>
      </c>
      <c r="N23" s="8">
        <f t="shared" si="5"/>
        <v>436.5</v>
      </c>
      <c r="O23" s="8">
        <f t="shared" si="0"/>
        <v>1.5</v>
      </c>
      <c r="P23" s="8">
        <v>-1.5</v>
      </c>
      <c r="Q23" s="25" t="s">
        <v>46</v>
      </c>
    </row>
    <row r="24" s="30" customFormat="1" ht="33" hidden="1" customHeight="1" spans="1:17">
      <c r="A24" s="8">
        <v>19</v>
      </c>
      <c r="B24" s="8" t="s">
        <v>19</v>
      </c>
      <c r="C24" s="12" t="s">
        <v>47</v>
      </c>
      <c r="D24" s="8">
        <v>151</v>
      </c>
      <c r="E24" s="8">
        <v>203</v>
      </c>
      <c r="F24" s="8">
        <v>304.5</v>
      </c>
      <c r="G24" s="8">
        <v>304.5</v>
      </c>
      <c r="H24" s="8">
        <v>0</v>
      </c>
      <c r="I24" s="8">
        <v>304.5</v>
      </c>
      <c r="J24" s="8">
        <v>304.5</v>
      </c>
      <c r="K24" s="8">
        <v>0</v>
      </c>
      <c r="L24" s="8">
        <f t="shared" si="1"/>
        <v>0</v>
      </c>
      <c r="M24" s="8">
        <v>304.5</v>
      </c>
      <c r="N24" s="8">
        <f t="shared" ref="N24:N37" si="6">G24</f>
        <v>304.5</v>
      </c>
      <c r="O24" s="8">
        <f t="shared" si="0"/>
        <v>0</v>
      </c>
      <c r="P24" s="8"/>
      <c r="Q24" s="8"/>
    </row>
    <row r="25" s="30" customFormat="1" ht="33" hidden="1" customHeight="1" spans="1:17">
      <c r="A25" s="8">
        <v>20</v>
      </c>
      <c r="B25" s="8" t="s">
        <v>23</v>
      </c>
      <c r="C25" s="12" t="s">
        <v>123</v>
      </c>
      <c r="D25" s="8">
        <v>50</v>
      </c>
      <c r="E25" s="8">
        <v>170</v>
      </c>
      <c r="F25" s="8">
        <v>255</v>
      </c>
      <c r="G25" s="8">
        <v>255</v>
      </c>
      <c r="H25" s="8">
        <v>0</v>
      </c>
      <c r="I25" s="8">
        <v>294</v>
      </c>
      <c r="J25" s="8">
        <v>294</v>
      </c>
      <c r="K25" s="8">
        <v>0</v>
      </c>
      <c r="L25" s="8">
        <f t="shared" si="1"/>
        <v>39</v>
      </c>
      <c r="M25" s="8">
        <v>294</v>
      </c>
      <c r="N25" s="8">
        <f t="shared" si="6"/>
        <v>255</v>
      </c>
      <c r="O25" s="8">
        <f t="shared" si="0"/>
        <v>39</v>
      </c>
      <c r="P25" s="8">
        <v>-39</v>
      </c>
      <c r="Q25" s="25" t="s">
        <v>48</v>
      </c>
    </row>
    <row r="26" s="30" customFormat="1" ht="33" hidden="1" customHeight="1" spans="1:17">
      <c r="A26" s="8">
        <v>21</v>
      </c>
      <c r="B26" s="8" t="s">
        <v>49</v>
      </c>
      <c r="C26" s="12" t="s">
        <v>124</v>
      </c>
      <c r="D26" s="8">
        <v>6</v>
      </c>
      <c r="E26" s="8">
        <v>22</v>
      </c>
      <c r="F26" s="8">
        <v>33</v>
      </c>
      <c r="G26" s="8">
        <v>33</v>
      </c>
      <c r="H26" s="8">
        <v>0</v>
      </c>
      <c r="I26" s="8">
        <v>33</v>
      </c>
      <c r="J26" s="8">
        <v>33</v>
      </c>
      <c r="K26" s="8">
        <v>0</v>
      </c>
      <c r="L26" s="8">
        <f t="shared" si="1"/>
        <v>0</v>
      </c>
      <c r="M26" s="8">
        <v>33</v>
      </c>
      <c r="N26" s="8">
        <f t="shared" si="6"/>
        <v>33</v>
      </c>
      <c r="O26" s="8">
        <f t="shared" si="0"/>
        <v>0</v>
      </c>
      <c r="P26" s="8"/>
      <c r="Q26" s="8" t="s">
        <v>125</v>
      </c>
    </row>
    <row r="27" s="30" customFormat="1" ht="33" hidden="1" customHeight="1" spans="1:17">
      <c r="A27" s="8">
        <v>22</v>
      </c>
      <c r="B27" s="8" t="s">
        <v>51</v>
      </c>
      <c r="C27" s="12" t="s">
        <v>126</v>
      </c>
      <c r="D27" s="8">
        <v>16</v>
      </c>
      <c r="E27" s="8">
        <v>69</v>
      </c>
      <c r="F27" s="8">
        <v>103.5</v>
      </c>
      <c r="G27" s="8">
        <v>103.5</v>
      </c>
      <c r="H27" s="8">
        <v>0</v>
      </c>
      <c r="I27" s="8">
        <v>103.5</v>
      </c>
      <c r="J27" s="8">
        <v>103.5</v>
      </c>
      <c r="K27" s="8">
        <v>0</v>
      </c>
      <c r="L27" s="8">
        <f t="shared" si="1"/>
        <v>0</v>
      </c>
      <c r="M27" s="8">
        <v>103.5</v>
      </c>
      <c r="N27" s="8">
        <f t="shared" si="6"/>
        <v>103.5</v>
      </c>
      <c r="O27" s="8">
        <f t="shared" si="0"/>
        <v>0</v>
      </c>
      <c r="P27" s="8"/>
      <c r="Q27" s="8"/>
    </row>
    <row r="28" s="30" customFormat="1" ht="33" hidden="1" customHeight="1" spans="1:17">
      <c r="A28" s="8">
        <v>23</v>
      </c>
      <c r="B28" s="8" t="s">
        <v>25</v>
      </c>
      <c r="C28" s="12" t="s">
        <v>127</v>
      </c>
      <c r="D28" s="8">
        <v>10</v>
      </c>
      <c r="E28" s="8">
        <v>36</v>
      </c>
      <c r="F28" s="8">
        <v>54</v>
      </c>
      <c r="G28" s="8">
        <v>54</v>
      </c>
      <c r="H28" s="8">
        <v>0</v>
      </c>
      <c r="I28" s="8">
        <v>54</v>
      </c>
      <c r="J28" s="8">
        <v>54</v>
      </c>
      <c r="K28" s="8">
        <v>0</v>
      </c>
      <c r="L28" s="8">
        <f t="shared" si="1"/>
        <v>0</v>
      </c>
      <c r="M28" s="8">
        <v>54</v>
      </c>
      <c r="N28" s="8">
        <f t="shared" si="6"/>
        <v>54</v>
      </c>
      <c r="O28" s="8">
        <f t="shared" si="0"/>
        <v>0</v>
      </c>
      <c r="P28" s="8"/>
      <c r="Q28" s="8"/>
    </row>
    <row r="29" s="30" customFormat="1" ht="33" hidden="1" customHeight="1" spans="1:17">
      <c r="A29" s="8">
        <v>24</v>
      </c>
      <c r="B29" s="8" t="s">
        <v>53</v>
      </c>
      <c r="C29" s="12" t="s">
        <v>128</v>
      </c>
      <c r="D29" s="8">
        <v>7</v>
      </c>
      <c r="E29" s="8">
        <v>23</v>
      </c>
      <c r="F29" s="8">
        <v>34.5</v>
      </c>
      <c r="G29" s="8">
        <v>34.5</v>
      </c>
      <c r="H29" s="8">
        <v>0</v>
      </c>
      <c r="I29" s="8">
        <v>49.5</v>
      </c>
      <c r="J29" s="8">
        <v>49.5</v>
      </c>
      <c r="K29" s="8">
        <v>0</v>
      </c>
      <c r="L29" s="8">
        <f t="shared" si="1"/>
        <v>15</v>
      </c>
      <c r="M29" s="8">
        <v>49.5</v>
      </c>
      <c r="N29" s="8">
        <f t="shared" si="6"/>
        <v>34.5</v>
      </c>
      <c r="O29" s="8">
        <f t="shared" si="0"/>
        <v>15</v>
      </c>
      <c r="P29" s="8">
        <v>-15</v>
      </c>
      <c r="Q29" s="8" t="s">
        <v>54</v>
      </c>
    </row>
    <row r="30" s="30" customFormat="1" ht="33" hidden="1" customHeight="1" spans="1:17">
      <c r="A30" s="8">
        <v>25</v>
      </c>
      <c r="B30" s="8" t="s">
        <v>55</v>
      </c>
      <c r="C30" s="12" t="s">
        <v>129</v>
      </c>
      <c r="D30" s="8">
        <v>40</v>
      </c>
      <c r="E30" s="8">
        <v>102</v>
      </c>
      <c r="F30" s="8">
        <v>153</v>
      </c>
      <c r="G30" s="8">
        <v>153</v>
      </c>
      <c r="H30" s="8">
        <v>0</v>
      </c>
      <c r="I30" s="8">
        <v>153</v>
      </c>
      <c r="J30" s="8">
        <v>153</v>
      </c>
      <c r="K30" s="8">
        <v>0</v>
      </c>
      <c r="L30" s="8">
        <f t="shared" si="1"/>
        <v>0</v>
      </c>
      <c r="M30" s="8">
        <v>153</v>
      </c>
      <c r="N30" s="8">
        <f t="shared" si="6"/>
        <v>153</v>
      </c>
      <c r="O30" s="8">
        <f t="shared" si="0"/>
        <v>0</v>
      </c>
      <c r="P30" s="8"/>
      <c r="Q30" s="8" t="s">
        <v>56</v>
      </c>
    </row>
    <row r="31" s="30" customFormat="1" ht="33" hidden="1" customHeight="1" spans="1:17">
      <c r="A31" s="8">
        <v>26</v>
      </c>
      <c r="B31" s="8" t="s">
        <v>27</v>
      </c>
      <c r="C31" s="12" t="s">
        <v>130</v>
      </c>
      <c r="D31" s="8">
        <v>24</v>
      </c>
      <c r="E31" s="8">
        <v>64</v>
      </c>
      <c r="F31" s="8">
        <v>96</v>
      </c>
      <c r="G31" s="8">
        <v>96</v>
      </c>
      <c r="H31" s="8">
        <v>0</v>
      </c>
      <c r="I31" s="8">
        <v>102</v>
      </c>
      <c r="J31" s="8">
        <v>102</v>
      </c>
      <c r="K31" s="8">
        <v>0</v>
      </c>
      <c r="L31" s="8">
        <f t="shared" si="1"/>
        <v>6</v>
      </c>
      <c r="M31" s="8">
        <v>102</v>
      </c>
      <c r="N31" s="8">
        <f t="shared" si="6"/>
        <v>96</v>
      </c>
      <c r="O31" s="8">
        <f t="shared" si="0"/>
        <v>6</v>
      </c>
      <c r="P31" s="8">
        <v>-6</v>
      </c>
      <c r="Q31" s="8" t="s">
        <v>57</v>
      </c>
    </row>
    <row r="32" s="30" customFormat="1" ht="33" hidden="1" customHeight="1" spans="1:17">
      <c r="A32" s="8">
        <v>27</v>
      </c>
      <c r="B32" s="8" t="s">
        <v>30</v>
      </c>
      <c r="C32" s="12" t="s">
        <v>131</v>
      </c>
      <c r="D32" s="8">
        <v>17</v>
      </c>
      <c r="E32" s="8">
        <v>32</v>
      </c>
      <c r="F32" s="8">
        <v>48</v>
      </c>
      <c r="G32" s="8">
        <v>48</v>
      </c>
      <c r="H32" s="8">
        <v>0</v>
      </c>
      <c r="I32" s="8">
        <v>48</v>
      </c>
      <c r="J32" s="8">
        <v>48</v>
      </c>
      <c r="K32" s="8">
        <v>0</v>
      </c>
      <c r="L32" s="8">
        <f t="shared" si="1"/>
        <v>0</v>
      </c>
      <c r="M32" s="8">
        <v>48</v>
      </c>
      <c r="N32" s="8">
        <f t="shared" si="6"/>
        <v>48</v>
      </c>
      <c r="O32" s="8">
        <f t="shared" si="0"/>
        <v>0</v>
      </c>
      <c r="P32" s="8"/>
      <c r="Q32" s="8"/>
    </row>
    <row r="33" s="30" customFormat="1" ht="33" hidden="1" customHeight="1" spans="1:17">
      <c r="A33" s="8">
        <v>28</v>
      </c>
      <c r="B33" s="8" t="s">
        <v>32</v>
      </c>
      <c r="C33" s="12" t="s">
        <v>58</v>
      </c>
      <c r="D33" s="8">
        <v>29</v>
      </c>
      <c r="E33" s="8">
        <v>129</v>
      </c>
      <c r="F33" s="8">
        <v>193.5</v>
      </c>
      <c r="G33" s="8">
        <v>193.5</v>
      </c>
      <c r="H33" s="8">
        <v>0</v>
      </c>
      <c r="I33" s="8">
        <v>193.5</v>
      </c>
      <c r="J33" s="8">
        <v>193.5</v>
      </c>
      <c r="K33" s="8">
        <v>0</v>
      </c>
      <c r="L33" s="8">
        <f t="shared" si="1"/>
        <v>0</v>
      </c>
      <c r="M33" s="8">
        <v>193.5</v>
      </c>
      <c r="N33" s="8">
        <f t="shared" si="6"/>
        <v>193.5</v>
      </c>
      <c r="O33" s="8">
        <f t="shared" si="0"/>
        <v>0</v>
      </c>
      <c r="P33" s="8"/>
      <c r="Q33" s="8"/>
    </row>
    <row r="34" s="30" customFormat="1" ht="33" hidden="1" customHeight="1" spans="1:17">
      <c r="A34" s="8">
        <v>29</v>
      </c>
      <c r="B34" s="8" t="s">
        <v>35</v>
      </c>
      <c r="C34" s="12" t="s">
        <v>132</v>
      </c>
      <c r="D34" s="8">
        <v>42</v>
      </c>
      <c r="E34" s="8">
        <v>71</v>
      </c>
      <c r="F34" s="8">
        <v>106.5</v>
      </c>
      <c r="G34" s="8">
        <v>106.5</v>
      </c>
      <c r="H34" s="8">
        <v>0</v>
      </c>
      <c r="I34" s="8">
        <v>106.5</v>
      </c>
      <c r="J34" s="8">
        <v>106.5</v>
      </c>
      <c r="K34" s="8">
        <v>0</v>
      </c>
      <c r="L34" s="8">
        <f t="shared" si="1"/>
        <v>0</v>
      </c>
      <c r="M34" s="8">
        <v>106.5</v>
      </c>
      <c r="N34" s="8">
        <f t="shared" si="6"/>
        <v>106.5</v>
      </c>
      <c r="O34" s="8">
        <f t="shared" si="0"/>
        <v>0</v>
      </c>
      <c r="P34" s="8"/>
      <c r="Q34" s="8"/>
    </row>
    <row r="35" s="30" customFormat="1" ht="33" hidden="1" customHeight="1" spans="1:17">
      <c r="A35" s="8">
        <v>30</v>
      </c>
      <c r="B35" s="8" t="s">
        <v>41</v>
      </c>
      <c r="C35" s="12" t="s">
        <v>133</v>
      </c>
      <c r="D35" s="8">
        <v>1</v>
      </c>
      <c r="E35" s="8">
        <v>3</v>
      </c>
      <c r="F35" s="8">
        <v>4.5</v>
      </c>
      <c r="G35" s="8">
        <v>4.5</v>
      </c>
      <c r="H35" s="8">
        <v>0</v>
      </c>
      <c r="I35" s="8">
        <v>4.5</v>
      </c>
      <c r="J35" s="8">
        <v>4.5</v>
      </c>
      <c r="K35" s="8">
        <v>0</v>
      </c>
      <c r="L35" s="8">
        <f t="shared" si="1"/>
        <v>0</v>
      </c>
      <c r="M35" s="8">
        <v>4.5</v>
      </c>
      <c r="N35" s="8">
        <f t="shared" si="6"/>
        <v>4.5</v>
      </c>
      <c r="O35" s="8">
        <f t="shared" si="0"/>
        <v>0</v>
      </c>
      <c r="P35" s="8"/>
      <c r="Q35" s="8"/>
    </row>
    <row r="36" s="30" customFormat="1" ht="33" hidden="1" customHeight="1" spans="1:17">
      <c r="A36" s="8">
        <v>31</v>
      </c>
      <c r="B36" s="8" t="s">
        <v>43</v>
      </c>
      <c r="C36" s="12" t="s">
        <v>134</v>
      </c>
      <c r="D36" s="8">
        <v>23</v>
      </c>
      <c r="E36" s="8">
        <v>36</v>
      </c>
      <c r="F36" s="8">
        <v>54</v>
      </c>
      <c r="G36" s="8">
        <v>54</v>
      </c>
      <c r="H36" s="8">
        <v>0</v>
      </c>
      <c r="I36" s="8">
        <v>54</v>
      </c>
      <c r="J36" s="8">
        <v>54</v>
      </c>
      <c r="K36" s="8">
        <v>0</v>
      </c>
      <c r="L36" s="8">
        <f t="shared" si="1"/>
        <v>0</v>
      </c>
      <c r="M36" s="8">
        <v>54</v>
      </c>
      <c r="N36" s="8">
        <f t="shared" si="6"/>
        <v>54</v>
      </c>
      <c r="O36" s="8">
        <f t="shared" si="0"/>
        <v>0</v>
      </c>
      <c r="P36" s="8"/>
      <c r="Q36" s="8"/>
    </row>
    <row r="37" s="30" customFormat="1" ht="33" hidden="1" customHeight="1" spans="1:17">
      <c r="A37" s="8">
        <v>32</v>
      </c>
      <c r="B37" s="8" t="s">
        <v>21</v>
      </c>
      <c r="C37" s="12" t="s">
        <v>59</v>
      </c>
      <c r="D37" s="8">
        <v>1</v>
      </c>
      <c r="E37" s="8">
        <v>6</v>
      </c>
      <c r="F37" s="8">
        <v>9</v>
      </c>
      <c r="G37" s="8">
        <v>9</v>
      </c>
      <c r="H37" s="8">
        <v>0</v>
      </c>
      <c r="I37" s="8">
        <v>9</v>
      </c>
      <c r="J37" s="8">
        <v>9</v>
      </c>
      <c r="K37" s="8">
        <v>0</v>
      </c>
      <c r="L37" s="8">
        <f t="shared" si="1"/>
        <v>0</v>
      </c>
      <c r="M37" s="8">
        <v>9</v>
      </c>
      <c r="N37" s="8">
        <f t="shared" si="6"/>
        <v>9</v>
      </c>
      <c r="O37" s="8">
        <f t="shared" si="0"/>
        <v>0</v>
      </c>
      <c r="P37" s="8"/>
      <c r="Q37" s="8"/>
    </row>
    <row r="38" s="30" customFormat="1" ht="33" customHeight="1" spans="1:17">
      <c r="A38" s="8">
        <v>1</v>
      </c>
      <c r="B38" s="8" t="s">
        <v>17</v>
      </c>
      <c r="C38" s="13" t="s">
        <v>75</v>
      </c>
      <c r="D38" s="8">
        <v>56</v>
      </c>
      <c r="E38" s="8">
        <v>211</v>
      </c>
      <c r="F38" s="8">
        <v>949.5</v>
      </c>
      <c r="G38" s="8">
        <v>527.5</v>
      </c>
      <c r="H38" s="8">
        <v>422</v>
      </c>
      <c r="I38" s="8">
        <v>887.5</v>
      </c>
      <c r="J38" s="8">
        <v>527.5</v>
      </c>
      <c r="K38" s="10">
        <v>360</v>
      </c>
      <c r="L38" s="8">
        <f t="shared" ref="L38:L81" si="7">J38-G38</f>
        <v>0</v>
      </c>
      <c r="M38" s="8">
        <v>887.5</v>
      </c>
      <c r="N38" s="8">
        <v>527.5</v>
      </c>
      <c r="O38" s="8">
        <f t="shared" si="0"/>
        <v>360</v>
      </c>
      <c r="P38" s="8"/>
      <c r="Q38" s="8" t="s">
        <v>76</v>
      </c>
    </row>
    <row r="39" s="30" customFormat="1" ht="33" customHeight="1" spans="1:17">
      <c r="A39" s="8">
        <v>2</v>
      </c>
      <c r="B39" s="8" t="s">
        <v>17</v>
      </c>
      <c r="C39" s="13" t="s">
        <v>77</v>
      </c>
      <c r="D39" s="8">
        <v>108</v>
      </c>
      <c r="E39" s="8">
        <v>159</v>
      </c>
      <c r="F39" s="8">
        <v>715.5</v>
      </c>
      <c r="G39" s="8">
        <v>397.5</v>
      </c>
      <c r="H39" s="8">
        <v>318</v>
      </c>
      <c r="I39" s="8">
        <v>670</v>
      </c>
      <c r="J39" s="8">
        <v>400</v>
      </c>
      <c r="K39" s="10">
        <v>270</v>
      </c>
      <c r="L39" s="8">
        <f t="shared" si="7"/>
        <v>2.5</v>
      </c>
      <c r="M39" s="8">
        <f>N39+O39</f>
        <v>670</v>
      </c>
      <c r="N39" s="8">
        <f>G39</f>
        <v>397.5</v>
      </c>
      <c r="O39" s="8">
        <f t="shared" si="0"/>
        <v>272.5</v>
      </c>
      <c r="P39" s="8"/>
      <c r="Q39" s="8" t="s">
        <v>76</v>
      </c>
    </row>
    <row r="40" s="30" customFormat="1" ht="33" customHeight="1" spans="1:17">
      <c r="A40" s="8">
        <v>3</v>
      </c>
      <c r="B40" s="8" t="s">
        <v>17</v>
      </c>
      <c r="C40" s="13" t="s">
        <v>78</v>
      </c>
      <c r="D40" s="8">
        <v>47</v>
      </c>
      <c r="E40" s="8">
        <v>144</v>
      </c>
      <c r="F40" s="8">
        <v>648</v>
      </c>
      <c r="G40" s="8">
        <v>360</v>
      </c>
      <c r="H40" s="8">
        <v>288</v>
      </c>
      <c r="I40" s="8">
        <v>600</v>
      </c>
      <c r="J40" s="8">
        <v>360</v>
      </c>
      <c r="K40" s="10">
        <v>240</v>
      </c>
      <c r="L40" s="8">
        <f t="shared" si="7"/>
        <v>0</v>
      </c>
      <c r="M40" s="8">
        <f>N40+O40</f>
        <v>600</v>
      </c>
      <c r="N40" s="8">
        <f>G40</f>
        <v>360</v>
      </c>
      <c r="O40" s="8">
        <f t="shared" si="0"/>
        <v>240</v>
      </c>
      <c r="P40" s="8"/>
      <c r="Q40" s="8" t="s">
        <v>76</v>
      </c>
    </row>
    <row r="41" s="30" customFormat="1" ht="33" customHeight="1" spans="1:17">
      <c r="A41" s="8">
        <v>4</v>
      </c>
      <c r="B41" s="8" t="s">
        <v>21</v>
      </c>
      <c r="C41" s="13" t="s">
        <v>79</v>
      </c>
      <c r="D41" s="8">
        <v>167</v>
      </c>
      <c r="E41" s="8">
        <v>707</v>
      </c>
      <c r="F41" s="8">
        <v>3181.5</v>
      </c>
      <c r="G41" s="8">
        <v>1767.5</v>
      </c>
      <c r="H41" s="8">
        <v>1414</v>
      </c>
      <c r="I41" s="8">
        <v>2987.5</v>
      </c>
      <c r="J41" s="8">
        <v>1787.5</v>
      </c>
      <c r="K41" s="10">
        <v>1200</v>
      </c>
      <c r="L41" s="8">
        <f t="shared" si="7"/>
        <v>20</v>
      </c>
      <c r="M41" s="8">
        <f>N41+O41</f>
        <v>2987.5</v>
      </c>
      <c r="N41" s="8">
        <f>G41</f>
        <v>1767.5</v>
      </c>
      <c r="O41" s="8">
        <v>1220</v>
      </c>
      <c r="P41" s="8"/>
      <c r="Q41" s="8" t="s">
        <v>76</v>
      </c>
    </row>
    <row r="42" s="30" customFormat="1" ht="33" customHeight="1" spans="1:17">
      <c r="A42" s="8">
        <v>5</v>
      </c>
      <c r="B42" s="8" t="s">
        <v>21</v>
      </c>
      <c r="C42" s="13" t="s">
        <v>80</v>
      </c>
      <c r="D42" s="8">
        <v>117</v>
      </c>
      <c r="E42" s="8">
        <v>143</v>
      </c>
      <c r="F42" s="8">
        <v>643.5</v>
      </c>
      <c r="G42" s="8">
        <v>357.5</v>
      </c>
      <c r="H42" s="8">
        <v>286</v>
      </c>
      <c r="I42" s="8">
        <v>597.5</v>
      </c>
      <c r="J42" s="8">
        <v>357.5</v>
      </c>
      <c r="K42" s="10">
        <v>240</v>
      </c>
      <c r="L42" s="8">
        <f t="shared" si="7"/>
        <v>0</v>
      </c>
      <c r="M42" s="8">
        <f>N42+O42</f>
        <v>597.5</v>
      </c>
      <c r="N42" s="8">
        <f>G42</f>
        <v>357.5</v>
      </c>
      <c r="O42" s="8">
        <v>240</v>
      </c>
      <c r="P42" s="8"/>
      <c r="Q42" s="8" t="s">
        <v>76</v>
      </c>
    </row>
    <row r="43" s="30" customFormat="1" ht="33" hidden="1" customHeight="1" spans="1:17">
      <c r="A43" s="8">
        <v>33</v>
      </c>
      <c r="B43" s="8" t="s">
        <v>23</v>
      </c>
      <c r="C43" s="13" t="s">
        <v>60</v>
      </c>
      <c r="D43" s="8">
        <v>11</v>
      </c>
      <c r="E43" s="8">
        <v>50</v>
      </c>
      <c r="F43" s="8">
        <v>225</v>
      </c>
      <c r="G43" s="8">
        <v>125</v>
      </c>
      <c r="H43" s="8">
        <v>100</v>
      </c>
      <c r="I43" s="8"/>
      <c r="J43" s="8"/>
      <c r="K43" s="8"/>
      <c r="L43" s="8">
        <f t="shared" si="7"/>
        <v>-125</v>
      </c>
      <c r="M43" s="8"/>
      <c r="N43" s="8"/>
      <c r="O43" s="8"/>
      <c r="P43" s="8">
        <v>125</v>
      </c>
      <c r="Q43" s="8"/>
    </row>
    <row r="44" s="30" customFormat="1" ht="33" customHeight="1" spans="1:17">
      <c r="A44" s="8">
        <v>6</v>
      </c>
      <c r="B44" s="8" t="s">
        <v>23</v>
      </c>
      <c r="C44" s="13" t="s">
        <v>81</v>
      </c>
      <c r="D44" s="8">
        <v>70</v>
      </c>
      <c r="E44" s="8">
        <v>272</v>
      </c>
      <c r="F44" s="8">
        <v>1224</v>
      </c>
      <c r="G44" s="8">
        <v>680</v>
      </c>
      <c r="H44" s="8">
        <v>544</v>
      </c>
      <c r="I44" s="8">
        <v>1140</v>
      </c>
      <c r="J44" s="8">
        <v>690</v>
      </c>
      <c r="K44" s="10">
        <v>450</v>
      </c>
      <c r="L44" s="8">
        <f t="shared" si="7"/>
        <v>10</v>
      </c>
      <c r="M44" s="8">
        <v>1140</v>
      </c>
      <c r="N44" s="8">
        <f>G44</f>
        <v>680</v>
      </c>
      <c r="O44" s="8">
        <f>K44+L44</f>
        <v>460</v>
      </c>
      <c r="P44" s="8"/>
      <c r="Q44" s="8" t="s">
        <v>76</v>
      </c>
    </row>
    <row r="45" s="30" customFormat="1" ht="33" customHeight="1" spans="1:17">
      <c r="A45" s="8">
        <v>7</v>
      </c>
      <c r="B45" s="8" t="s">
        <v>23</v>
      </c>
      <c r="C45" s="13" t="s">
        <v>82</v>
      </c>
      <c r="D45" s="8">
        <v>64</v>
      </c>
      <c r="E45" s="8">
        <v>89</v>
      </c>
      <c r="F45" s="8">
        <v>400.5</v>
      </c>
      <c r="G45" s="8">
        <v>222.5</v>
      </c>
      <c r="H45" s="8">
        <v>178</v>
      </c>
      <c r="I45" s="8">
        <v>377.5</v>
      </c>
      <c r="J45" s="8">
        <v>227.5</v>
      </c>
      <c r="K45" s="10">
        <v>150</v>
      </c>
      <c r="L45" s="8">
        <f t="shared" si="7"/>
        <v>5</v>
      </c>
      <c r="M45" s="8">
        <v>377.5</v>
      </c>
      <c r="N45" s="8">
        <f>G45</f>
        <v>222.5</v>
      </c>
      <c r="O45" s="8">
        <f>K45+L45</f>
        <v>155</v>
      </c>
      <c r="P45" s="8"/>
      <c r="Q45" s="8" t="s">
        <v>76</v>
      </c>
    </row>
    <row r="46" s="30" customFormat="1" ht="33" hidden="1" customHeight="1" spans="1:17">
      <c r="A46" s="8">
        <v>34</v>
      </c>
      <c r="B46" s="8" t="s">
        <v>23</v>
      </c>
      <c r="C46" s="13" t="s">
        <v>61</v>
      </c>
      <c r="D46" s="8">
        <v>21</v>
      </c>
      <c r="E46" s="8">
        <v>72</v>
      </c>
      <c r="F46" s="8">
        <v>324</v>
      </c>
      <c r="G46" s="8">
        <v>180</v>
      </c>
      <c r="H46" s="8">
        <v>144</v>
      </c>
      <c r="I46" s="8"/>
      <c r="J46" s="8"/>
      <c r="K46" s="8"/>
      <c r="L46" s="8">
        <f t="shared" si="7"/>
        <v>-180</v>
      </c>
      <c r="M46" s="8"/>
      <c r="N46" s="8"/>
      <c r="O46" s="8"/>
      <c r="P46" s="8">
        <v>180</v>
      </c>
      <c r="Q46" s="8"/>
    </row>
    <row r="47" s="30" customFormat="1" ht="33" hidden="1" customHeight="1" spans="1:17">
      <c r="A47" s="8">
        <v>35</v>
      </c>
      <c r="B47" s="8" t="s">
        <v>23</v>
      </c>
      <c r="C47" s="13" t="s">
        <v>62</v>
      </c>
      <c r="D47" s="8">
        <v>2</v>
      </c>
      <c r="E47" s="8">
        <v>4</v>
      </c>
      <c r="F47" s="8">
        <v>18</v>
      </c>
      <c r="G47" s="8">
        <v>10</v>
      </c>
      <c r="H47" s="8">
        <v>8</v>
      </c>
      <c r="I47" s="8"/>
      <c r="J47" s="8"/>
      <c r="K47" s="8"/>
      <c r="L47" s="8">
        <f t="shared" si="7"/>
        <v>-10</v>
      </c>
      <c r="M47" s="8"/>
      <c r="N47" s="8"/>
      <c r="O47" s="8"/>
      <c r="P47" s="8">
        <v>10</v>
      </c>
      <c r="Q47" s="8"/>
    </row>
    <row r="48" s="30" customFormat="1" ht="33" customHeight="1" spans="1:17">
      <c r="A48" s="8">
        <v>8</v>
      </c>
      <c r="B48" s="8" t="s">
        <v>49</v>
      </c>
      <c r="C48" s="13" t="s">
        <v>83</v>
      </c>
      <c r="D48" s="8">
        <v>206</v>
      </c>
      <c r="E48" s="8">
        <v>459</v>
      </c>
      <c r="F48" s="8">
        <v>2065.5</v>
      </c>
      <c r="G48" s="8">
        <v>1147.5</v>
      </c>
      <c r="H48" s="8">
        <v>918</v>
      </c>
      <c r="I48" s="8">
        <v>1910</v>
      </c>
      <c r="J48" s="8">
        <v>1150</v>
      </c>
      <c r="K48" s="10">
        <v>760</v>
      </c>
      <c r="L48" s="8">
        <f t="shared" si="7"/>
        <v>2.5</v>
      </c>
      <c r="M48" s="8">
        <v>1929</v>
      </c>
      <c r="N48" s="8">
        <f>G48</f>
        <v>1147.5</v>
      </c>
      <c r="O48" s="8">
        <v>781.5</v>
      </c>
      <c r="P48" s="8"/>
      <c r="Q48" s="8" t="s">
        <v>76</v>
      </c>
    </row>
    <row r="49" s="30" customFormat="1" ht="33" hidden="1" customHeight="1" spans="1:17">
      <c r="A49" s="8">
        <v>36</v>
      </c>
      <c r="B49" s="8" t="s">
        <v>49</v>
      </c>
      <c r="C49" s="13" t="s">
        <v>63</v>
      </c>
      <c r="D49" s="8">
        <v>31</v>
      </c>
      <c r="E49" s="8">
        <v>168</v>
      </c>
      <c r="F49" s="8">
        <v>756</v>
      </c>
      <c r="G49" s="8">
        <v>420</v>
      </c>
      <c r="H49" s="8">
        <v>336</v>
      </c>
      <c r="I49" s="8">
        <v>425</v>
      </c>
      <c r="J49" s="8">
        <v>425</v>
      </c>
      <c r="K49" s="8">
        <v>0</v>
      </c>
      <c r="L49" s="8">
        <f t="shared" si="7"/>
        <v>5</v>
      </c>
      <c r="M49" s="8">
        <f>N49+O49</f>
        <v>425</v>
      </c>
      <c r="N49" s="8">
        <f>G49</f>
        <v>420</v>
      </c>
      <c r="O49" s="8">
        <f t="shared" ref="O48:O53" si="8">K49+L49</f>
        <v>5</v>
      </c>
      <c r="P49" s="8">
        <v>-5</v>
      </c>
      <c r="Q49" s="8"/>
    </row>
    <row r="50" s="30" customFormat="1" ht="33" hidden="1" customHeight="1" spans="1:17">
      <c r="A50" s="8">
        <v>37</v>
      </c>
      <c r="B50" s="8" t="s">
        <v>51</v>
      </c>
      <c r="C50" s="13" t="s">
        <v>64</v>
      </c>
      <c r="D50" s="8">
        <v>120</v>
      </c>
      <c r="E50" s="8">
        <v>150</v>
      </c>
      <c r="F50" s="8">
        <v>675</v>
      </c>
      <c r="G50" s="8">
        <v>375</v>
      </c>
      <c r="H50" s="8">
        <v>300</v>
      </c>
      <c r="I50" s="8">
        <v>670</v>
      </c>
      <c r="J50" s="8">
        <v>500</v>
      </c>
      <c r="K50" s="8">
        <v>170</v>
      </c>
      <c r="L50" s="8">
        <f t="shared" si="7"/>
        <v>125</v>
      </c>
      <c r="M50" s="8">
        <f>N50+O50</f>
        <v>670</v>
      </c>
      <c r="N50" s="8">
        <f>G50</f>
        <v>375</v>
      </c>
      <c r="O50" s="8">
        <f t="shared" si="8"/>
        <v>295</v>
      </c>
      <c r="P50" s="8"/>
      <c r="Q50" s="8"/>
    </row>
    <row r="51" s="30" customFormat="1" ht="33" customHeight="1" spans="1:17">
      <c r="A51" s="8">
        <v>9</v>
      </c>
      <c r="B51" s="8" t="s">
        <v>51</v>
      </c>
      <c r="C51" s="13" t="s">
        <v>84</v>
      </c>
      <c r="D51" s="8">
        <v>222</v>
      </c>
      <c r="E51" s="8">
        <v>888</v>
      </c>
      <c r="F51" s="8">
        <v>3996</v>
      </c>
      <c r="G51" s="8">
        <v>2220</v>
      </c>
      <c r="H51" s="8">
        <v>1776</v>
      </c>
      <c r="I51" s="8">
        <v>4015</v>
      </c>
      <c r="J51" s="8">
        <v>2265</v>
      </c>
      <c r="K51" s="10">
        <v>1750</v>
      </c>
      <c r="L51" s="8">
        <f t="shared" si="7"/>
        <v>45</v>
      </c>
      <c r="M51" s="8">
        <f>N51+O51</f>
        <v>3996</v>
      </c>
      <c r="N51" s="8">
        <f>G51</f>
        <v>2220</v>
      </c>
      <c r="O51" s="8">
        <v>1776</v>
      </c>
      <c r="P51" s="8"/>
      <c r="Q51" s="8" t="s">
        <v>76</v>
      </c>
    </row>
    <row r="52" s="30" customFormat="1" ht="33" customHeight="1" spans="1:17">
      <c r="A52" s="8">
        <v>10</v>
      </c>
      <c r="B52" s="8" t="s">
        <v>51</v>
      </c>
      <c r="C52" s="13" t="s">
        <v>85</v>
      </c>
      <c r="D52" s="8">
        <v>32</v>
      </c>
      <c r="E52" s="8">
        <v>103</v>
      </c>
      <c r="F52" s="8">
        <v>463.5</v>
      </c>
      <c r="G52" s="8">
        <v>257.5</v>
      </c>
      <c r="H52" s="8">
        <v>206</v>
      </c>
      <c r="I52" s="8">
        <v>417.5</v>
      </c>
      <c r="J52" s="8">
        <v>257.5</v>
      </c>
      <c r="K52" s="10">
        <v>160</v>
      </c>
      <c r="L52" s="8">
        <f t="shared" si="7"/>
        <v>0</v>
      </c>
      <c r="M52" s="8">
        <f>N52+O52</f>
        <v>417.5</v>
      </c>
      <c r="N52" s="8">
        <f t="shared" ref="N52:N60" si="9">G52</f>
        <v>257.5</v>
      </c>
      <c r="O52" s="8">
        <f t="shared" si="8"/>
        <v>160</v>
      </c>
      <c r="P52" s="8"/>
      <c r="Q52" s="8" t="s">
        <v>76</v>
      </c>
    </row>
    <row r="53" s="30" customFormat="1" ht="33" customHeight="1" spans="1:17">
      <c r="A53" s="8">
        <v>11</v>
      </c>
      <c r="B53" s="8" t="s">
        <v>25</v>
      </c>
      <c r="C53" s="13" t="s">
        <v>86</v>
      </c>
      <c r="D53" s="8">
        <v>352</v>
      </c>
      <c r="E53" s="8">
        <v>1425</v>
      </c>
      <c r="F53" s="8">
        <v>6412.5</v>
      </c>
      <c r="G53" s="8">
        <v>3562.5</v>
      </c>
      <c r="H53" s="8">
        <v>2850</v>
      </c>
      <c r="I53" s="8">
        <v>6392.5</v>
      </c>
      <c r="J53" s="8">
        <v>3592.5</v>
      </c>
      <c r="K53" s="10">
        <v>2800</v>
      </c>
      <c r="L53" s="8">
        <f t="shared" si="7"/>
        <v>30</v>
      </c>
      <c r="M53" s="8">
        <f t="shared" ref="M53:M60" si="10">N53+O53</f>
        <v>6392.5</v>
      </c>
      <c r="N53" s="8">
        <f t="shared" si="9"/>
        <v>3562.5</v>
      </c>
      <c r="O53" s="8">
        <f t="shared" si="8"/>
        <v>2830</v>
      </c>
      <c r="P53" s="8"/>
      <c r="Q53" s="8" t="s">
        <v>76</v>
      </c>
    </row>
    <row r="54" s="30" customFormat="1" ht="33" customHeight="1" spans="1:17">
      <c r="A54" s="8">
        <v>12</v>
      </c>
      <c r="B54" s="8" t="s">
        <v>25</v>
      </c>
      <c r="C54" s="13" t="s">
        <v>87</v>
      </c>
      <c r="D54" s="8">
        <v>28</v>
      </c>
      <c r="E54" s="8">
        <v>28</v>
      </c>
      <c r="F54" s="8">
        <v>126</v>
      </c>
      <c r="G54" s="8">
        <v>70</v>
      </c>
      <c r="H54" s="8">
        <v>56</v>
      </c>
      <c r="I54" s="8">
        <v>125</v>
      </c>
      <c r="J54" s="8">
        <v>70</v>
      </c>
      <c r="K54" s="10">
        <v>55</v>
      </c>
      <c r="L54" s="8">
        <f t="shared" si="7"/>
        <v>0</v>
      </c>
      <c r="M54" s="8">
        <f t="shared" si="10"/>
        <v>125</v>
      </c>
      <c r="N54" s="8">
        <f t="shared" si="9"/>
        <v>70</v>
      </c>
      <c r="O54" s="8">
        <f t="shared" ref="O54:O60" si="11">K54+L54</f>
        <v>55</v>
      </c>
      <c r="P54" s="8"/>
      <c r="Q54" s="8" t="s">
        <v>76</v>
      </c>
    </row>
    <row r="55" s="30" customFormat="1" ht="33" hidden="1" customHeight="1" spans="1:17">
      <c r="A55" s="8">
        <v>38</v>
      </c>
      <c r="B55" s="8" t="s">
        <v>53</v>
      </c>
      <c r="C55" s="13" t="s">
        <v>65</v>
      </c>
      <c r="D55" s="8">
        <v>95</v>
      </c>
      <c r="E55" s="8">
        <v>399</v>
      </c>
      <c r="F55" s="8">
        <v>1795.5</v>
      </c>
      <c r="G55" s="8">
        <v>997.5</v>
      </c>
      <c r="H55" s="8">
        <v>798</v>
      </c>
      <c r="I55" s="8">
        <v>1480</v>
      </c>
      <c r="J55" s="8">
        <v>1280</v>
      </c>
      <c r="K55" s="8">
        <v>200</v>
      </c>
      <c r="L55" s="8">
        <f t="shared" si="7"/>
        <v>282.5</v>
      </c>
      <c r="M55" s="8">
        <f t="shared" si="10"/>
        <v>1480</v>
      </c>
      <c r="N55" s="8">
        <f t="shared" si="9"/>
        <v>997.5</v>
      </c>
      <c r="O55" s="8">
        <f t="shared" si="11"/>
        <v>482.5</v>
      </c>
      <c r="P55" s="8"/>
      <c r="Q55" s="8"/>
    </row>
    <row r="56" s="30" customFormat="1" ht="33" customHeight="1" spans="1:17">
      <c r="A56" s="8">
        <v>13</v>
      </c>
      <c r="B56" s="8" t="s">
        <v>53</v>
      </c>
      <c r="C56" s="13" t="s">
        <v>88</v>
      </c>
      <c r="D56" s="8">
        <v>105</v>
      </c>
      <c r="E56" s="8">
        <v>136</v>
      </c>
      <c r="F56" s="8">
        <v>612</v>
      </c>
      <c r="G56" s="8">
        <v>340</v>
      </c>
      <c r="H56" s="8">
        <v>272</v>
      </c>
      <c r="I56" s="8">
        <v>600</v>
      </c>
      <c r="J56" s="8">
        <v>340</v>
      </c>
      <c r="K56" s="10">
        <v>260</v>
      </c>
      <c r="L56" s="8">
        <f t="shared" si="7"/>
        <v>0</v>
      </c>
      <c r="M56" s="8">
        <f t="shared" si="10"/>
        <v>600</v>
      </c>
      <c r="N56" s="8">
        <f t="shared" si="9"/>
        <v>340</v>
      </c>
      <c r="O56" s="8">
        <f t="shared" si="11"/>
        <v>260</v>
      </c>
      <c r="P56" s="8"/>
      <c r="Q56" s="8" t="s">
        <v>76</v>
      </c>
    </row>
    <row r="57" s="30" customFormat="1" ht="33" customHeight="1" spans="1:17">
      <c r="A57" s="8">
        <v>14</v>
      </c>
      <c r="B57" s="8" t="s">
        <v>55</v>
      </c>
      <c r="C57" s="13" t="s">
        <v>89</v>
      </c>
      <c r="D57" s="8">
        <v>233</v>
      </c>
      <c r="E57" s="8">
        <v>730</v>
      </c>
      <c r="F57" s="8">
        <v>3285</v>
      </c>
      <c r="G57" s="8">
        <v>1825</v>
      </c>
      <c r="H57" s="8">
        <v>1460</v>
      </c>
      <c r="I57" s="8">
        <v>3215</v>
      </c>
      <c r="J57" s="8">
        <v>1855</v>
      </c>
      <c r="K57" s="10">
        <v>1360</v>
      </c>
      <c r="L57" s="8">
        <f t="shared" si="7"/>
        <v>30</v>
      </c>
      <c r="M57" s="8">
        <f t="shared" si="10"/>
        <v>3215</v>
      </c>
      <c r="N57" s="8">
        <f t="shared" si="9"/>
        <v>1825</v>
      </c>
      <c r="O57" s="8">
        <f t="shared" si="11"/>
        <v>1390</v>
      </c>
      <c r="P57" s="8"/>
      <c r="Q57" s="8" t="s">
        <v>76</v>
      </c>
    </row>
    <row r="58" s="30" customFormat="1" ht="33" customHeight="1" spans="1:17">
      <c r="A58" s="8">
        <v>15</v>
      </c>
      <c r="B58" s="8" t="s">
        <v>55</v>
      </c>
      <c r="C58" s="13" t="s">
        <v>90</v>
      </c>
      <c r="D58" s="8">
        <v>85</v>
      </c>
      <c r="E58" s="8">
        <v>269</v>
      </c>
      <c r="F58" s="8">
        <v>1210.5</v>
      </c>
      <c r="G58" s="8">
        <v>672.5</v>
      </c>
      <c r="H58" s="8">
        <v>538</v>
      </c>
      <c r="I58" s="8">
        <v>1195</v>
      </c>
      <c r="J58" s="8">
        <v>685</v>
      </c>
      <c r="K58" s="10">
        <v>510</v>
      </c>
      <c r="L58" s="8">
        <f t="shared" si="7"/>
        <v>12.5</v>
      </c>
      <c r="M58" s="8">
        <f t="shared" si="10"/>
        <v>1195</v>
      </c>
      <c r="N58" s="8">
        <f t="shared" si="9"/>
        <v>672.5</v>
      </c>
      <c r="O58" s="8">
        <f t="shared" si="11"/>
        <v>522.5</v>
      </c>
      <c r="P58" s="8"/>
      <c r="Q58" s="8" t="s">
        <v>76</v>
      </c>
    </row>
    <row r="59" s="30" customFormat="1" ht="33" customHeight="1" spans="1:17">
      <c r="A59" s="8">
        <v>16</v>
      </c>
      <c r="B59" s="8" t="s">
        <v>55</v>
      </c>
      <c r="C59" s="13" t="s">
        <v>91</v>
      </c>
      <c r="D59" s="8">
        <v>50</v>
      </c>
      <c r="E59" s="8">
        <v>50</v>
      </c>
      <c r="F59" s="8">
        <v>225</v>
      </c>
      <c r="G59" s="8">
        <v>125</v>
      </c>
      <c r="H59" s="8">
        <v>100</v>
      </c>
      <c r="I59" s="8">
        <v>195</v>
      </c>
      <c r="J59" s="8">
        <v>125</v>
      </c>
      <c r="K59" s="10">
        <v>70</v>
      </c>
      <c r="L59" s="8">
        <f t="shared" si="7"/>
        <v>0</v>
      </c>
      <c r="M59" s="8">
        <f t="shared" si="10"/>
        <v>195</v>
      </c>
      <c r="N59" s="8">
        <f t="shared" si="9"/>
        <v>125</v>
      </c>
      <c r="O59" s="8">
        <f t="shared" si="11"/>
        <v>70</v>
      </c>
      <c r="P59" s="8"/>
      <c r="Q59" s="8" t="s">
        <v>76</v>
      </c>
    </row>
    <row r="60" s="30" customFormat="1" ht="33" hidden="1" customHeight="1" spans="1:17">
      <c r="A60" s="8">
        <v>39</v>
      </c>
      <c r="B60" s="8" t="s">
        <v>27</v>
      </c>
      <c r="C60" s="13" t="s">
        <v>66</v>
      </c>
      <c r="D60" s="8">
        <v>91</v>
      </c>
      <c r="E60" s="8">
        <v>349</v>
      </c>
      <c r="F60" s="8">
        <v>1570.5</v>
      </c>
      <c r="G60" s="8">
        <v>872.5</v>
      </c>
      <c r="H60" s="8">
        <v>698</v>
      </c>
      <c r="I60" s="8">
        <v>1710</v>
      </c>
      <c r="J60" s="8">
        <v>1210</v>
      </c>
      <c r="K60" s="8">
        <v>500</v>
      </c>
      <c r="L60" s="8">
        <f t="shared" si="7"/>
        <v>337.5</v>
      </c>
      <c r="M60" s="8">
        <f t="shared" si="10"/>
        <v>1710</v>
      </c>
      <c r="N60" s="8">
        <f t="shared" si="9"/>
        <v>872.5</v>
      </c>
      <c r="O60" s="8">
        <f t="shared" si="11"/>
        <v>837.5</v>
      </c>
      <c r="P60" s="26">
        <v>-139.5</v>
      </c>
      <c r="Q60" s="8"/>
    </row>
    <row r="61" s="30" customFormat="1" ht="33" hidden="1" customHeight="1" spans="1:17">
      <c r="A61" s="8">
        <v>40</v>
      </c>
      <c r="B61" s="8" t="s">
        <v>27</v>
      </c>
      <c r="C61" s="13" t="s">
        <v>67</v>
      </c>
      <c r="D61" s="8">
        <v>46</v>
      </c>
      <c r="E61" s="8">
        <v>204</v>
      </c>
      <c r="F61" s="8">
        <v>918</v>
      </c>
      <c r="G61" s="8">
        <v>510</v>
      </c>
      <c r="H61" s="8">
        <v>408</v>
      </c>
      <c r="I61" s="8">
        <v>870</v>
      </c>
      <c r="J61" s="8">
        <v>600</v>
      </c>
      <c r="K61" s="8">
        <v>270</v>
      </c>
      <c r="L61" s="8">
        <f t="shared" si="7"/>
        <v>90</v>
      </c>
      <c r="M61" s="8">
        <f t="shared" ref="M61:M68" si="12">N61+O61</f>
        <v>870</v>
      </c>
      <c r="N61" s="8">
        <f t="shared" ref="N61:N66" si="13">G61</f>
        <v>510</v>
      </c>
      <c r="O61" s="8">
        <f t="shared" ref="O61:O66" si="14">K61+L61</f>
        <v>360</v>
      </c>
      <c r="P61" s="8"/>
      <c r="Q61" s="8"/>
    </row>
    <row r="62" s="30" customFormat="1" ht="33" customHeight="1" spans="1:17">
      <c r="A62" s="8">
        <v>17</v>
      </c>
      <c r="B62" s="8" t="s">
        <v>27</v>
      </c>
      <c r="C62" s="13" t="s">
        <v>92</v>
      </c>
      <c r="D62" s="8">
        <v>52</v>
      </c>
      <c r="E62" s="8">
        <v>54</v>
      </c>
      <c r="F62" s="8">
        <v>243</v>
      </c>
      <c r="G62" s="8">
        <v>135</v>
      </c>
      <c r="H62" s="8">
        <v>108</v>
      </c>
      <c r="I62" s="8">
        <v>225</v>
      </c>
      <c r="J62" s="8">
        <v>135</v>
      </c>
      <c r="K62" s="10">
        <v>90</v>
      </c>
      <c r="L62" s="8">
        <f t="shared" si="7"/>
        <v>0</v>
      </c>
      <c r="M62" s="8">
        <f t="shared" si="12"/>
        <v>225</v>
      </c>
      <c r="N62" s="8">
        <f t="shared" si="13"/>
        <v>135</v>
      </c>
      <c r="O62" s="8">
        <f t="shared" si="14"/>
        <v>90</v>
      </c>
      <c r="P62" s="8"/>
      <c r="Q62" s="8" t="s">
        <v>76</v>
      </c>
    </row>
    <row r="63" s="30" customFormat="1" ht="33" customHeight="1" spans="1:17">
      <c r="A63" s="8">
        <v>18</v>
      </c>
      <c r="B63" s="8" t="s">
        <v>30</v>
      </c>
      <c r="C63" s="13" t="s">
        <v>93</v>
      </c>
      <c r="D63" s="8">
        <v>128</v>
      </c>
      <c r="E63" s="8">
        <v>375</v>
      </c>
      <c r="F63" s="8">
        <v>1687.5</v>
      </c>
      <c r="G63" s="8">
        <v>937.5</v>
      </c>
      <c r="H63" s="8">
        <v>750</v>
      </c>
      <c r="I63" s="8">
        <v>1670</v>
      </c>
      <c r="J63" s="8">
        <v>950</v>
      </c>
      <c r="K63" s="10">
        <v>720</v>
      </c>
      <c r="L63" s="8">
        <f t="shared" si="7"/>
        <v>12.5</v>
      </c>
      <c r="M63" s="8">
        <f t="shared" si="12"/>
        <v>1670</v>
      </c>
      <c r="N63" s="8">
        <f t="shared" si="13"/>
        <v>937.5</v>
      </c>
      <c r="O63" s="8">
        <f t="shared" si="14"/>
        <v>732.5</v>
      </c>
      <c r="P63" s="8"/>
      <c r="Q63" s="8" t="s">
        <v>76</v>
      </c>
    </row>
    <row r="64" s="30" customFormat="1" ht="33" customHeight="1" spans="1:17">
      <c r="A64" s="8">
        <v>19</v>
      </c>
      <c r="B64" s="8" t="s">
        <v>30</v>
      </c>
      <c r="C64" s="13" t="s">
        <v>94</v>
      </c>
      <c r="D64" s="8">
        <v>69</v>
      </c>
      <c r="E64" s="8">
        <v>237</v>
      </c>
      <c r="F64" s="8">
        <v>1066.5</v>
      </c>
      <c r="G64" s="8">
        <v>592.5</v>
      </c>
      <c r="H64" s="8">
        <v>474</v>
      </c>
      <c r="I64" s="8">
        <v>1050</v>
      </c>
      <c r="J64" s="8">
        <v>600</v>
      </c>
      <c r="K64" s="10">
        <v>450</v>
      </c>
      <c r="L64" s="8">
        <f t="shared" si="7"/>
        <v>7.5</v>
      </c>
      <c r="M64" s="8">
        <f t="shared" si="12"/>
        <v>1050</v>
      </c>
      <c r="N64" s="8">
        <f t="shared" si="13"/>
        <v>592.5</v>
      </c>
      <c r="O64" s="8">
        <f t="shared" si="14"/>
        <v>457.5</v>
      </c>
      <c r="P64" s="8"/>
      <c r="Q64" s="8" t="s">
        <v>76</v>
      </c>
    </row>
    <row r="65" s="30" customFormat="1" ht="33" customHeight="1" spans="1:17">
      <c r="A65" s="8">
        <v>20</v>
      </c>
      <c r="B65" s="8" t="s">
        <v>30</v>
      </c>
      <c r="C65" s="13" t="s">
        <v>95</v>
      </c>
      <c r="D65" s="8">
        <v>69</v>
      </c>
      <c r="E65" s="8">
        <v>200</v>
      </c>
      <c r="F65" s="8">
        <v>900</v>
      </c>
      <c r="G65" s="8">
        <v>500</v>
      </c>
      <c r="H65" s="8">
        <v>400</v>
      </c>
      <c r="I65" s="8">
        <v>880</v>
      </c>
      <c r="J65" s="8">
        <v>500</v>
      </c>
      <c r="K65" s="10">
        <v>380</v>
      </c>
      <c r="L65" s="8">
        <f t="shared" si="7"/>
        <v>0</v>
      </c>
      <c r="M65" s="8">
        <f t="shared" si="12"/>
        <v>880</v>
      </c>
      <c r="N65" s="8">
        <f t="shared" si="13"/>
        <v>500</v>
      </c>
      <c r="O65" s="8">
        <f t="shared" si="14"/>
        <v>380</v>
      </c>
      <c r="P65" s="8"/>
      <c r="Q65" s="8" t="s">
        <v>76</v>
      </c>
    </row>
    <row r="66" s="30" customFormat="1" ht="33" customHeight="1" spans="1:17">
      <c r="A66" s="8">
        <v>21</v>
      </c>
      <c r="B66" s="8" t="s">
        <v>30</v>
      </c>
      <c r="C66" s="13" t="s">
        <v>96</v>
      </c>
      <c r="D66" s="8">
        <v>18</v>
      </c>
      <c r="E66" s="8">
        <v>19</v>
      </c>
      <c r="F66" s="8">
        <v>85.5</v>
      </c>
      <c r="G66" s="8">
        <v>47.5</v>
      </c>
      <c r="H66" s="8">
        <v>38</v>
      </c>
      <c r="I66" s="8">
        <v>80</v>
      </c>
      <c r="J66" s="8">
        <v>50</v>
      </c>
      <c r="K66" s="10">
        <v>30</v>
      </c>
      <c r="L66" s="8">
        <f t="shared" si="7"/>
        <v>2.5</v>
      </c>
      <c r="M66" s="8">
        <f t="shared" ref="M66:M78" si="15">N66+O66</f>
        <v>80</v>
      </c>
      <c r="N66" s="8">
        <f t="shared" si="13"/>
        <v>47.5</v>
      </c>
      <c r="O66" s="8">
        <f t="shared" ref="O66:O78" si="16">K66+L66</f>
        <v>32.5</v>
      </c>
      <c r="P66" s="8"/>
      <c r="Q66" s="8" t="s">
        <v>76</v>
      </c>
    </row>
    <row r="67" s="30" customFormat="1" ht="33" customHeight="1" spans="1:17">
      <c r="A67" s="8">
        <v>22</v>
      </c>
      <c r="B67" s="8" t="s">
        <v>32</v>
      </c>
      <c r="C67" s="13" t="s">
        <v>97</v>
      </c>
      <c r="D67" s="8">
        <v>236</v>
      </c>
      <c r="E67" s="8">
        <v>984</v>
      </c>
      <c r="F67" s="8">
        <v>4428</v>
      </c>
      <c r="G67" s="8">
        <v>2460</v>
      </c>
      <c r="H67" s="8">
        <v>1968</v>
      </c>
      <c r="I67" s="8">
        <v>4195</v>
      </c>
      <c r="J67" s="8">
        <v>2505</v>
      </c>
      <c r="K67" s="10">
        <v>1690</v>
      </c>
      <c r="L67" s="8">
        <f t="shared" si="7"/>
        <v>45</v>
      </c>
      <c r="M67" s="8">
        <f t="shared" si="15"/>
        <v>4195</v>
      </c>
      <c r="N67" s="8">
        <f t="shared" ref="N67:N76" si="17">G67</f>
        <v>2460</v>
      </c>
      <c r="O67" s="8">
        <f t="shared" si="16"/>
        <v>1735</v>
      </c>
      <c r="P67" s="8"/>
      <c r="Q67" s="8" t="s">
        <v>76</v>
      </c>
    </row>
    <row r="68" s="30" customFormat="1" ht="33" customHeight="1" spans="1:17">
      <c r="A68" s="8">
        <v>23</v>
      </c>
      <c r="B68" s="8" t="s">
        <v>32</v>
      </c>
      <c r="C68" s="13" t="s">
        <v>98</v>
      </c>
      <c r="D68" s="8">
        <v>102</v>
      </c>
      <c r="E68" s="8">
        <v>394</v>
      </c>
      <c r="F68" s="8">
        <v>1773</v>
      </c>
      <c r="G68" s="8">
        <v>985</v>
      </c>
      <c r="H68" s="8">
        <v>788</v>
      </c>
      <c r="I68" s="8">
        <v>1607.5</v>
      </c>
      <c r="J68" s="8">
        <v>1007.5</v>
      </c>
      <c r="K68" s="10">
        <v>600</v>
      </c>
      <c r="L68" s="8">
        <f t="shared" si="7"/>
        <v>22.5</v>
      </c>
      <c r="M68" s="8">
        <f t="shared" si="15"/>
        <v>1607.5</v>
      </c>
      <c r="N68" s="8">
        <f t="shared" si="17"/>
        <v>985</v>
      </c>
      <c r="O68" s="8">
        <f t="shared" si="16"/>
        <v>622.5</v>
      </c>
      <c r="P68" s="8"/>
      <c r="Q68" s="8" t="s">
        <v>76</v>
      </c>
    </row>
    <row r="69" s="30" customFormat="1" ht="33" hidden="1" customHeight="1" spans="1:17">
      <c r="A69" s="8">
        <v>41</v>
      </c>
      <c r="B69" s="8" t="s">
        <v>35</v>
      </c>
      <c r="C69" s="27" t="s">
        <v>68</v>
      </c>
      <c r="D69" s="8">
        <v>119</v>
      </c>
      <c r="E69" s="8">
        <v>327</v>
      </c>
      <c r="F69" s="8">
        <v>1471.5</v>
      </c>
      <c r="G69" s="8">
        <v>817.5</v>
      </c>
      <c r="H69" s="8">
        <v>654</v>
      </c>
      <c r="I69" s="8">
        <v>772.5</v>
      </c>
      <c r="J69" s="8">
        <v>772.5</v>
      </c>
      <c r="K69" s="8">
        <v>0</v>
      </c>
      <c r="L69" s="8">
        <f t="shared" si="7"/>
        <v>-45</v>
      </c>
      <c r="M69" s="8">
        <f t="shared" si="15"/>
        <v>772.5</v>
      </c>
      <c r="N69" s="8">
        <f t="shared" si="17"/>
        <v>817.5</v>
      </c>
      <c r="O69" s="8">
        <f t="shared" si="16"/>
        <v>-45</v>
      </c>
      <c r="P69" s="8">
        <v>45</v>
      </c>
      <c r="Q69" s="8"/>
    </row>
    <row r="70" s="30" customFormat="1" ht="33" customHeight="1" spans="1:17">
      <c r="A70" s="8">
        <v>24</v>
      </c>
      <c r="B70" s="8" t="s">
        <v>35</v>
      </c>
      <c r="C70" s="13" t="s">
        <v>99</v>
      </c>
      <c r="D70" s="8">
        <v>43</v>
      </c>
      <c r="E70" s="8">
        <v>190</v>
      </c>
      <c r="F70" s="8">
        <v>855</v>
      </c>
      <c r="G70" s="8">
        <v>475</v>
      </c>
      <c r="H70" s="8">
        <v>380</v>
      </c>
      <c r="I70" s="8">
        <v>792.5</v>
      </c>
      <c r="J70" s="8">
        <v>492.5</v>
      </c>
      <c r="K70" s="10">
        <v>300</v>
      </c>
      <c r="L70" s="8">
        <f t="shared" si="7"/>
        <v>17.5</v>
      </c>
      <c r="M70" s="8">
        <f t="shared" si="15"/>
        <v>792.5</v>
      </c>
      <c r="N70" s="8">
        <f t="shared" si="17"/>
        <v>475</v>
      </c>
      <c r="O70" s="8">
        <f t="shared" si="16"/>
        <v>317.5</v>
      </c>
      <c r="P70" s="8"/>
      <c r="Q70" s="8" t="s">
        <v>76</v>
      </c>
    </row>
    <row r="71" s="30" customFormat="1" ht="37" hidden="1" customHeight="1" spans="1:17">
      <c r="A71" s="8">
        <v>42</v>
      </c>
      <c r="B71" s="8" t="s">
        <v>35</v>
      </c>
      <c r="C71" s="13" t="s">
        <v>69</v>
      </c>
      <c r="D71" s="8">
        <v>2</v>
      </c>
      <c r="E71" s="8">
        <v>11</v>
      </c>
      <c r="F71" s="8">
        <v>49.5</v>
      </c>
      <c r="G71" s="8">
        <v>27.5</v>
      </c>
      <c r="H71" s="8">
        <v>22</v>
      </c>
      <c r="I71" s="8">
        <v>27.5</v>
      </c>
      <c r="J71" s="8">
        <v>27.5</v>
      </c>
      <c r="K71" s="8">
        <v>0</v>
      </c>
      <c r="L71" s="8">
        <f t="shared" si="7"/>
        <v>0</v>
      </c>
      <c r="M71" s="8">
        <f t="shared" si="15"/>
        <v>27.5</v>
      </c>
      <c r="N71" s="8">
        <f t="shared" si="17"/>
        <v>27.5</v>
      </c>
      <c r="O71" s="8">
        <f t="shared" si="16"/>
        <v>0</v>
      </c>
      <c r="P71" s="8"/>
      <c r="Q71" s="8"/>
    </row>
    <row r="72" s="30" customFormat="1" ht="33" hidden="1" customHeight="1" spans="1:17">
      <c r="A72" s="8">
        <v>43</v>
      </c>
      <c r="B72" s="8" t="s">
        <v>41</v>
      </c>
      <c r="C72" s="9" t="s">
        <v>70</v>
      </c>
      <c r="D72" s="8">
        <v>68</v>
      </c>
      <c r="E72" s="8">
        <v>256</v>
      </c>
      <c r="F72" s="8">
        <v>1152</v>
      </c>
      <c r="G72" s="8">
        <v>640</v>
      </c>
      <c r="H72" s="8">
        <v>512</v>
      </c>
      <c r="I72" s="8">
        <v>700</v>
      </c>
      <c r="J72" s="8">
        <v>600</v>
      </c>
      <c r="K72" s="8">
        <v>100</v>
      </c>
      <c r="L72" s="8">
        <f t="shared" si="7"/>
        <v>-40</v>
      </c>
      <c r="M72" s="8">
        <f t="shared" si="15"/>
        <v>700</v>
      </c>
      <c r="N72" s="8">
        <f t="shared" si="17"/>
        <v>640</v>
      </c>
      <c r="O72" s="8">
        <f t="shared" si="16"/>
        <v>60</v>
      </c>
      <c r="P72" s="8"/>
      <c r="Q72" s="8"/>
    </row>
    <row r="73" s="30" customFormat="1" ht="33" customHeight="1" spans="1:17">
      <c r="A73" s="8">
        <v>25</v>
      </c>
      <c r="B73" s="8" t="s">
        <v>41</v>
      </c>
      <c r="C73" s="13" t="s">
        <v>100</v>
      </c>
      <c r="D73" s="8">
        <v>298</v>
      </c>
      <c r="E73" s="8">
        <v>614</v>
      </c>
      <c r="F73" s="8">
        <v>2763</v>
      </c>
      <c r="G73" s="8">
        <v>1535</v>
      </c>
      <c r="H73" s="8">
        <v>1228</v>
      </c>
      <c r="I73" s="8">
        <v>2542.5</v>
      </c>
      <c r="J73" s="8">
        <v>1542.5</v>
      </c>
      <c r="K73" s="10">
        <v>1000</v>
      </c>
      <c r="L73" s="8">
        <f t="shared" si="7"/>
        <v>7.5</v>
      </c>
      <c r="M73" s="8">
        <f t="shared" si="15"/>
        <v>2542.5</v>
      </c>
      <c r="N73" s="8">
        <f t="shared" si="17"/>
        <v>1535</v>
      </c>
      <c r="O73" s="8">
        <f t="shared" si="16"/>
        <v>1007.5</v>
      </c>
      <c r="P73" s="8"/>
      <c r="Q73" s="8" t="s">
        <v>76</v>
      </c>
    </row>
    <row r="74" s="30" customFormat="1" ht="33" customHeight="1" spans="1:17">
      <c r="A74" s="8">
        <v>26</v>
      </c>
      <c r="B74" s="8" t="s">
        <v>41</v>
      </c>
      <c r="C74" s="13" t="s">
        <v>101</v>
      </c>
      <c r="D74" s="8">
        <v>113</v>
      </c>
      <c r="E74" s="8">
        <v>137</v>
      </c>
      <c r="F74" s="8">
        <v>616.5</v>
      </c>
      <c r="G74" s="8">
        <v>342.5</v>
      </c>
      <c r="H74" s="8">
        <v>274</v>
      </c>
      <c r="I74" s="8">
        <v>552.5</v>
      </c>
      <c r="J74" s="8">
        <v>342.5</v>
      </c>
      <c r="K74" s="10">
        <v>210</v>
      </c>
      <c r="L74" s="8">
        <f t="shared" si="7"/>
        <v>0</v>
      </c>
      <c r="M74" s="8">
        <f t="shared" si="15"/>
        <v>552.5</v>
      </c>
      <c r="N74" s="8">
        <f t="shared" si="17"/>
        <v>342.5</v>
      </c>
      <c r="O74" s="8">
        <f t="shared" si="16"/>
        <v>210</v>
      </c>
      <c r="P74" s="8"/>
      <c r="Q74" s="8" t="s">
        <v>76</v>
      </c>
    </row>
    <row r="75" s="30" customFormat="1" ht="33" customHeight="1" spans="1:17">
      <c r="A75" s="8">
        <v>27</v>
      </c>
      <c r="B75" s="8" t="s">
        <v>43</v>
      </c>
      <c r="C75" s="13" t="s">
        <v>102</v>
      </c>
      <c r="D75" s="8">
        <v>66</v>
      </c>
      <c r="E75" s="8">
        <v>70</v>
      </c>
      <c r="F75" s="8">
        <v>315</v>
      </c>
      <c r="G75" s="8">
        <v>175</v>
      </c>
      <c r="H75" s="8">
        <v>140</v>
      </c>
      <c r="I75" s="8">
        <v>275</v>
      </c>
      <c r="J75" s="8">
        <v>175</v>
      </c>
      <c r="K75" s="10">
        <v>100</v>
      </c>
      <c r="L75" s="8">
        <f t="shared" si="7"/>
        <v>0</v>
      </c>
      <c r="M75" s="8">
        <f t="shared" si="15"/>
        <v>275</v>
      </c>
      <c r="N75" s="8">
        <f t="shared" si="17"/>
        <v>175</v>
      </c>
      <c r="O75" s="8">
        <f t="shared" si="16"/>
        <v>100</v>
      </c>
      <c r="P75" s="8"/>
      <c r="Q75" s="8" t="s">
        <v>76</v>
      </c>
    </row>
    <row r="76" s="30" customFormat="1" ht="33" hidden="1" customHeight="1" spans="1:17">
      <c r="A76" s="8">
        <v>44</v>
      </c>
      <c r="B76" s="8" t="s">
        <v>19</v>
      </c>
      <c r="C76" s="13" t="s">
        <v>71</v>
      </c>
      <c r="D76" s="8">
        <v>376</v>
      </c>
      <c r="E76" s="8">
        <v>1291</v>
      </c>
      <c r="F76" s="8">
        <v>5809.5</v>
      </c>
      <c r="G76" s="8">
        <v>3227.5</v>
      </c>
      <c r="H76" s="8">
        <v>2582</v>
      </c>
      <c r="I76" s="8">
        <v>4371.4</v>
      </c>
      <c r="J76" s="8">
        <v>3261.4</v>
      </c>
      <c r="K76" s="8">
        <v>1110</v>
      </c>
      <c r="L76" s="8">
        <f t="shared" si="7"/>
        <v>33.9000000000001</v>
      </c>
      <c r="M76" s="8">
        <f t="shared" si="15"/>
        <v>4371.4</v>
      </c>
      <c r="N76" s="8">
        <f t="shared" si="17"/>
        <v>3227.5</v>
      </c>
      <c r="O76" s="8">
        <f t="shared" si="16"/>
        <v>1143.9</v>
      </c>
      <c r="P76" s="8"/>
      <c r="Q76" s="8"/>
    </row>
    <row r="77" s="30" customFormat="1" ht="33" customHeight="1" spans="1:17">
      <c r="A77" s="8">
        <v>28</v>
      </c>
      <c r="B77" s="8" t="s">
        <v>53</v>
      </c>
      <c r="C77" s="13" t="s">
        <v>103</v>
      </c>
      <c r="D77" s="8">
        <v>49</v>
      </c>
      <c r="E77" s="8">
        <v>137</v>
      </c>
      <c r="F77" s="8">
        <v>616.5</v>
      </c>
      <c r="G77" s="8">
        <v>342.5</v>
      </c>
      <c r="H77" s="8">
        <v>274</v>
      </c>
      <c r="I77" s="8">
        <v>565</v>
      </c>
      <c r="J77" s="8">
        <v>345</v>
      </c>
      <c r="K77" s="10">
        <v>220</v>
      </c>
      <c r="L77" s="8">
        <f t="shared" si="7"/>
        <v>2.5</v>
      </c>
      <c r="M77" s="8">
        <f t="shared" si="15"/>
        <v>565</v>
      </c>
      <c r="N77" s="8">
        <v>342.5</v>
      </c>
      <c r="O77" s="8">
        <f t="shared" si="16"/>
        <v>222.5</v>
      </c>
      <c r="P77" s="8"/>
      <c r="Q77" s="8" t="s">
        <v>76</v>
      </c>
    </row>
    <row r="78" s="30" customFormat="1" ht="33" customHeight="1" spans="1:17">
      <c r="A78" s="8">
        <v>29</v>
      </c>
      <c r="B78" s="8" t="s">
        <v>27</v>
      </c>
      <c r="C78" s="13" t="s">
        <v>104</v>
      </c>
      <c r="D78" s="8">
        <v>323</v>
      </c>
      <c r="E78" s="8">
        <v>1160</v>
      </c>
      <c r="F78" s="8">
        <v>5220</v>
      </c>
      <c r="G78" s="8">
        <v>2900</v>
      </c>
      <c r="H78" s="8">
        <v>2320</v>
      </c>
      <c r="I78" s="8">
        <v>4737.5</v>
      </c>
      <c r="J78" s="8">
        <v>2937.5</v>
      </c>
      <c r="K78" s="10">
        <v>1800</v>
      </c>
      <c r="L78" s="8">
        <f t="shared" si="7"/>
        <v>37.5</v>
      </c>
      <c r="M78" s="8">
        <f t="shared" si="15"/>
        <v>4737.5</v>
      </c>
      <c r="N78" s="8">
        <v>2900</v>
      </c>
      <c r="O78" s="8">
        <f t="shared" si="16"/>
        <v>1837.5</v>
      </c>
      <c r="P78" s="8"/>
      <c r="Q78" s="8" t="s">
        <v>76</v>
      </c>
    </row>
    <row r="79" s="30" customFormat="1" ht="33" hidden="1" customHeight="1" spans="1:17">
      <c r="A79" s="8">
        <v>45</v>
      </c>
      <c r="B79" s="8" t="s">
        <v>35</v>
      </c>
      <c r="C79" s="13" t="s">
        <v>72</v>
      </c>
      <c r="D79" s="8">
        <v>8</v>
      </c>
      <c r="E79" s="8">
        <v>20</v>
      </c>
      <c r="F79" s="8">
        <v>90</v>
      </c>
      <c r="G79" s="8">
        <v>50</v>
      </c>
      <c r="H79" s="8">
        <v>40</v>
      </c>
      <c r="I79" s="8"/>
      <c r="J79" s="8"/>
      <c r="K79" s="8"/>
      <c r="L79" s="8">
        <f t="shared" si="7"/>
        <v>-50</v>
      </c>
      <c r="M79" s="8"/>
      <c r="N79" s="8"/>
      <c r="O79" s="8"/>
      <c r="P79" s="8">
        <v>50</v>
      </c>
      <c r="Q79" s="8"/>
    </row>
    <row r="80" s="30" customFormat="1" ht="33" customHeight="1" spans="1:17">
      <c r="A80" s="8">
        <v>30</v>
      </c>
      <c r="B80" s="8" t="s">
        <v>17</v>
      </c>
      <c r="C80" s="13" t="s">
        <v>106</v>
      </c>
      <c r="D80" s="8">
        <v>32</v>
      </c>
      <c r="E80" s="8">
        <v>109</v>
      </c>
      <c r="F80" s="8">
        <v>490.5</v>
      </c>
      <c r="G80" s="8">
        <v>272.5</v>
      </c>
      <c r="H80" s="8">
        <v>218</v>
      </c>
      <c r="I80" s="8">
        <v>452.5</v>
      </c>
      <c r="J80" s="8">
        <v>272.5</v>
      </c>
      <c r="K80" s="10">
        <v>180</v>
      </c>
      <c r="L80" s="8">
        <f t="shared" si="7"/>
        <v>0</v>
      </c>
      <c r="M80" s="8">
        <v>452.5</v>
      </c>
      <c r="N80" s="8">
        <f>G80</f>
        <v>272.5</v>
      </c>
      <c r="O80" s="8">
        <f>K80+L80</f>
        <v>180</v>
      </c>
      <c r="P80" s="8"/>
      <c r="Q80" s="8" t="s">
        <v>76</v>
      </c>
    </row>
    <row r="81" s="30" customFormat="1" ht="33" hidden="1" customHeight="1" spans="1:17">
      <c r="A81" s="8">
        <v>46</v>
      </c>
      <c r="B81" s="8" t="s">
        <v>73</v>
      </c>
      <c r="C81" s="12" t="s">
        <v>73</v>
      </c>
      <c r="D81" s="8">
        <v>4</v>
      </c>
      <c r="E81" s="8">
        <v>17</v>
      </c>
      <c r="F81" s="8">
        <v>76.5</v>
      </c>
      <c r="G81" s="8">
        <v>42.5</v>
      </c>
      <c r="H81" s="8">
        <v>34</v>
      </c>
      <c r="I81" s="8">
        <v>18</v>
      </c>
      <c r="J81" s="8">
        <v>10</v>
      </c>
      <c r="K81" s="8">
        <v>8</v>
      </c>
      <c r="L81" s="8">
        <f t="shared" si="7"/>
        <v>-32.5</v>
      </c>
      <c r="M81" s="8">
        <v>18</v>
      </c>
      <c r="N81" s="8">
        <v>10</v>
      </c>
      <c r="O81" s="8">
        <v>8</v>
      </c>
      <c r="P81" s="8">
        <v>58.5</v>
      </c>
      <c r="Q81" s="8"/>
    </row>
    <row r="82" s="30" customFormat="1" ht="33" hidden="1" customHeight="1" spans="1:17">
      <c r="A82" s="8">
        <v>47</v>
      </c>
      <c r="B82" s="34" t="s">
        <v>135</v>
      </c>
      <c r="C82" s="34"/>
      <c r="D82" s="8">
        <f t="shared" ref="D82:O82" si="18">SUBTOTAL(9,D6:D81)</f>
        <v>3540</v>
      </c>
      <c r="E82" s="8">
        <f t="shared" si="18"/>
        <v>10493</v>
      </c>
      <c r="F82" s="8">
        <f t="shared" si="18"/>
        <v>47218.5</v>
      </c>
      <c r="G82" s="8">
        <f t="shared" si="18"/>
        <v>26232.5</v>
      </c>
      <c r="H82" s="8">
        <f t="shared" si="18"/>
        <v>20986</v>
      </c>
      <c r="I82" s="8">
        <f t="shared" si="18"/>
        <v>44950</v>
      </c>
      <c r="J82" s="8">
        <f t="shared" si="18"/>
        <v>26545</v>
      </c>
      <c r="K82" s="8">
        <f t="shared" si="18"/>
        <v>18405</v>
      </c>
      <c r="L82" s="8">
        <f t="shared" si="18"/>
        <v>312.5</v>
      </c>
      <c r="M82" s="8">
        <f t="shared" si="18"/>
        <v>44950</v>
      </c>
      <c r="N82" s="8">
        <f t="shared" si="18"/>
        <v>26232.5</v>
      </c>
      <c r="O82" s="8">
        <f t="shared" si="18"/>
        <v>18717.5</v>
      </c>
      <c r="P82" s="8"/>
      <c r="Q82" s="8"/>
    </row>
    <row r="83" s="30" customFormat="1" ht="33" hidden="1" customHeight="1" spans="1:17">
      <c r="A83" s="8">
        <v>48</v>
      </c>
      <c r="B83" s="35" t="s">
        <v>6</v>
      </c>
      <c r="C83" s="36"/>
      <c r="D83" s="8">
        <f>SUM(D6:D81)</f>
        <v>8059</v>
      </c>
      <c r="E83" s="8">
        <f>SUM(E6:E81)</f>
        <v>27423</v>
      </c>
      <c r="F83" s="8">
        <f>G83+H83</f>
        <v>119632.5</v>
      </c>
      <c r="G83" s="8">
        <f t="shared" ref="G83:O83" si="19">SUM(G6:G81)</f>
        <v>67300.5</v>
      </c>
      <c r="H83" s="8">
        <f t="shared" si="19"/>
        <v>52332</v>
      </c>
      <c r="I83" s="8">
        <f t="shared" si="19"/>
        <v>104292.78</v>
      </c>
      <c r="J83" s="8">
        <f t="shared" si="19"/>
        <v>68415.9</v>
      </c>
      <c r="K83" s="8">
        <f t="shared" si="19"/>
        <v>35876.88</v>
      </c>
      <c r="L83" s="8">
        <f t="shared" si="19"/>
        <v>1115.4</v>
      </c>
      <c r="M83" s="8">
        <f t="shared" si="19"/>
        <v>104172.78</v>
      </c>
      <c r="N83" s="8">
        <f t="shared" si="19"/>
        <v>66903</v>
      </c>
      <c r="O83" s="8">
        <f t="shared" si="19"/>
        <v>37269.78</v>
      </c>
      <c r="P83" s="8"/>
      <c r="Q83" s="8"/>
    </row>
    <row r="84" s="30" customFormat="1" ht="36" customHeight="1" spans="1:17">
      <c r="A84" s="37">
        <v>31</v>
      </c>
      <c r="B84" s="38" t="s">
        <v>74</v>
      </c>
      <c r="C84" s="39"/>
      <c r="D84" s="40">
        <f t="shared" ref="D84:O84" si="20">SUBTOTAL(9,D38:D83)</f>
        <v>3540</v>
      </c>
      <c r="E84" s="40">
        <f t="shared" si="20"/>
        <v>10493</v>
      </c>
      <c r="F84" s="40">
        <f t="shared" si="20"/>
        <v>47218.5</v>
      </c>
      <c r="G84" s="40">
        <f t="shared" si="20"/>
        <v>26232.5</v>
      </c>
      <c r="H84" s="40">
        <f t="shared" si="20"/>
        <v>20986</v>
      </c>
      <c r="I84" s="40">
        <f t="shared" si="20"/>
        <v>44950</v>
      </c>
      <c r="J84" s="40">
        <f t="shared" si="20"/>
        <v>26545</v>
      </c>
      <c r="K84" s="40">
        <f t="shared" si="20"/>
        <v>18405</v>
      </c>
      <c r="L84" s="40">
        <f t="shared" si="20"/>
        <v>312.5</v>
      </c>
      <c r="M84" s="37">
        <f t="shared" si="20"/>
        <v>44950</v>
      </c>
      <c r="N84" s="37">
        <f t="shared" si="20"/>
        <v>26232.5</v>
      </c>
      <c r="O84" s="37">
        <f t="shared" si="20"/>
        <v>18717.5</v>
      </c>
      <c r="P84" s="40"/>
      <c r="Q84" s="40"/>
    </row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</sheetData>
  <autoFilter ref="A5:Q83">
    <filterColumn colId="16">
      <customFilters>
        <customFilter operator="equal" val="EPC"/>
      </customFilters>
    </filterColumn>
    <extLst/>
  </autoFilter>
  <mergeCells count="26">
    <mergeCell ref="A1:B1"/>
    <mergeCell ref="A2:Q2"/>
    <mergeCell ref="D3:E3"/>
    <mergeCell ref="F3:H3"/>
    <mergeCell ref="I3:K3"/>
    <mergeCell ref="M3:O3"/>
    <mergeCell ref="B82:C82"/>
    <mergeCell ref="B83:C83"/>
    <mergeCell ref="B84:C84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4:M5"/>
    <mergeCell ref="N4:N5"/>
    <mergeCell ref="O4:O5"/>
    <mergeCell ref="P3:P5"/>
    <mergeCell ref="Q3:Q5"/>
  </mergeCells>
  <pageMargins left="0.472222222222222" right="0.275" top="0.66875" bottom="0.550694444444444" header="0.5" footer="0.5"/>
  <pageSetup paperSize="9" scale="9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82"/>
  <sheetViews>
    <sheetView tabSelected="1" workbookViewId="0">
      <pane ySplit="5" topLeftCell="A60" activePane="bottomLeft" state="frozen"/>
      <selection/>
      <selection pane="bottomLeft" activeCell="AB60" sqref="AB60"/>
    </sheetView>
  </sheetViews>
  <sheetFormatPr defaultColWidth="9" defaultRowHeight="57.95" customHeight="1"/>
  <cols>
    <col min="1" max="1" width="3.375" style="1" customWidth="1"/>
    <col min="2" max="2" width="9" style="1"/>
    <col min="3" max="3" width="20.375" style="1" customWidth="1"/>
    <col min="4" max="4" width="4.875" style="1" customWidth="1"/>
    <col min="5" max="5" width="5.625" style="1" customWidth="1"/>
    <col min="6" max="17" width="7.125" style="1" hidden="1" customWidth="1"/>
    <col min="18" max="21" width="7.125" style="1" customWidth="1"/>
    <col min="22" max="23" width="9.125" style="1" customWidth="1"/>
    <col min="24" max="24" width="8.625" style="1" customWidth="1"/>
    <col min="25" max="26" width="9.125" style="1" customWidth="1"/>
    <col min="27" max="28" width="9.125" style="2" customWidth="1"/>
    <col min="29" max="33" width="9.125" style="1" customWidth="1"/>
    <col min="34" max="16384" width="9" style="1"/>
  </cols>
  <sheetData>
    <row r="1" ht="33" customHeight="1" spans="1:2">
      <c r="A1" s="3" t="s">
        <v>136</v>
      </c>
      <c r="B1" s="3"/>
    </row>
    <row r="2" customHeight="1" spans="1:35">
      <c r="A2" s="4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9"/>
      <c r="AB2" s="19"/>
      <c r="AC2" s="5"/>
      <c r="AD2" s="5"/>
      <c r="AE2" s="5"/>
      <c r="AF2" s="5"/>
      <c r="AG2" s="5"/>
      <c r="AH2" s="5"/>
      <c r="AI2" s="23"/>
    </row>
    <row r="3" ht="41.25" customHeight="1" spans="1:35">
      <c r="A3" s="6" t="s">
        <v>3</v>
      </c>
      <c r="B3" s="6" t="s">
        <v>4</v>
      </c>
      <c r="C3" s="6" t="s">
        <v>5</v>
      </c>
      <c r="D3" s="7" t="s">
        <v>6</v>
      </c>
      <c r="E3" s="7"/>
      <c r="F3" s="6" t="s">
        <v>137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4" t="s">
        <v>113</v>
      </c>
      <c r="S3" s="15"/>
      <c r="T3" s="15"/>
      <c r="U3" s="15"/>
      <c r="V3" s="16"/>
      <c r="W3" s="6" t="s">
        <v>138</v>
      </c>
      <c r="X3" s="6"/>
      <c r="Y3" s="6"/>
      <c r="Z3" s="6"/>
      <c r="AA3" s="20"/>
      <c r="AB3" s="20" t="s">
        <v>139</v>
      </c>
      <c r="AC3" s="6" t="s">
        <v>116</v>
      </c>
      <c r="AD3" s="6"/>
      <c r="AE3" s="6"/>
      <c r="AF3" s="6"/>
      <c r="AG3" s="6"/>
      <c r="AH3" s="8" t="s">
        <v>117</v>
      </c>
      <c r="AI3" s="8" t="s">
        <v>12</v>
      </c>
    </row>
    <row r="4" ht="27.75" customHeight="1" spans="1:35">
      <c r="A4" s="6"/>
      <c r="B4" s="6"/>
      <c r="C4" s="6"/>
      <c r="D4" s="6" t="s">
        <v>118</v>
      </c>
      <c r="E4" s="6" t="s">
        <v>13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7" t="s">
        <v>6</v>
      </c>
      <c r="S4" s="6" t="s">
        <v>119</v>
      </c>
      <c r="T4" s="6"/>
      <c r="U4" s="6"/>
      <c r="V4" s="6" t="s">
        <v>120</v>
      </c>
      <c r="W4" s="6" t="s">
        <v>6</v>
      </c>
      <c r="X4" s="6" t="s">
        <v>121</v>
      </c>
      <c r="Y4" s="6"/>
      <c r="Z4" s="6"/>
      <c r="AA4" s="20" t="s">
        <v>120</v>
      </c>
      <c r="AB4" s="21" t="s">
        <v>140</v>
      </c>
      <c r="AC4" s="6" t="s">
        <v>6</v>
      </c>
      <c r="AD4" s="6" t="s">
        <v>121</v>
      </c>
      <c r="AE4" s="6"/>
      <c r="AF4" s="6"/>
      <c r="AG4" s="6" t="s">
        <v>120</v>
      </c>
      <c r="AH4" s="8"/>
      <c r="AI4" s="8"/>
    </row>
    <row r="5" ht="46.5" customHeight="1" spans="1:35">
      <c r="A5" s="6"/>
      <c r="B5" s="6"/>
      <c r="C5" s="6"/>
      <c r="D5" s="6"/>
      <c r="E5" s="6" t="s">
        <v>13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 t="s">
        <v>146</v>
      </c>
      <c r="L5" s="6" t="s">
        <v>147</v>
      </c>
      <c r="M5" s="6" t="s">
        <v>148</v>
      </c>
      <c r="N5" s="6" t="s">
        <v>149</v>
      </c>
      <c r="O5" s="6" t="s">
        <v>150</v>
      </c>
      <c r="P5" s="6" t="s">
        <v>151</v>
      </c>
      <c r="Q5" s="6" t="s">
        <v>152</v>
      </c>
      <c r="R5" s="18"/>
      <c r="S5" s="6" t="s">
        <v>14</v>
      </c>
      <c r="T5" s="6" t="s">
        <v>15</v>
      </c>
      <c r="U5" s="6" t="s">
        <v>16</v>
      </c>
      <c r="V5" s="6"/>
      <c r="W5" s="6"/>
      <c r="X5" s="6" t="s">
        <v>14</v>
      </c>
      <c r="Y5" s="6" t="s">
        <v>15</v>
      </c>
      <c r="Z5" s="6" t="s">
        <v>16</v>
      </c>
      <c r="AA5" s="20"/>
      <c r="AB5" s="22"/>
      <c r="AC5" s="6"/>
      <c r="AD5" s="6" t="s">
        <v>14</v>
      </c>
      <c r="AE5" s="6" t="s">
        <v>15</v>
      </c>
      <c r="AF5" s="6" t="s">
        <v>16</v>
      </c>
      <c r="AG5" s="6"/>
      <c r="AH5" s="8"/>
      <c r="AI5" s="8"/>
    </row>
    <row r="6" s="1" customFormat="1" ht="42" customHeight="1" spans="1:35">
      <c r="A6" s="8">
        <v>1</v>
      </c>
      <c r="B6" s="8" t="s">
        <v>17</v>
      </c>
      <c r="C6" s="9" t="s">
        <v>18</v>
      </c>
      <c r="D6" s="8">
        <v>202</v>
      </c>
      <c r="E6" s="8">
        <f>F6*1+G6*2+H6*3+I6*4+J6*5+K6*6+L6*7+M6*8+N6*9+O6*10+P6*11+Q6*12</f>
        <v>835</v>
      </c>
      <c r="F6" s="8"/>
      <c r="G6" s="8">
        <v>28</v>
      </c>
      <c r="H6" s="8">
        <v>41</v>
      </c>
      <c r="I6" s="8">
        <v>53</v>
      </c>
      <c r="J6" s="8">
        <v>47</v>
      </c>
      <c r="K6" s="8">
        <v>24</v>
      </c>
      <c r="L6" s="8">
        <v>7</v>
      </c>
      <c r="M6" s="8">
        <v>2</v>
      </c>
      <c r="N6" s="8"/>
      <c r="O6" s="8"/>
      <c r="P6" s="8"/>
      <c r="Q6" s="8"/>
      <c r="R6" s="8">
        <f>S6+V6</f>
        <v>3757.5</v>
      </c>
      <c r="S6" s="8">
        <f t="shared" ref="S6:S20" si="0">T6+U6</f>
        <v>2087.5</v>
      </c>
      <c r="T6" s="8">
        <f t="shared" ref="T6:T20" si="1">E6*0.8</f>
        <v>668</v>
      </c>
      <c r="U6" s="8">
        <f>E6*(2.5-0.8)</f>
        <v>1419.5</v>
      </c>
      <c r="V6" s="8">
        <f>E6*2</f>
        <v>1670</v>
      </c>
      <c r="W6" s="8">
        <f t="shared" ref="W6:W20" si="2">X6+AA6</f>
        <v>2590</v>
      </c>
      <c r="X6" s="8">
        <f>Z6+Y6</f>
        <v>2090</v>
      </c>
      <c r="Y6" s="8">
        <v>732.8</v>
      </c>
      <c r="Z6" s="8">
        <f>2090-Y6</f>
        <v>1357.2</v>
      </c>
      <c r="AA6" s="8">
        <v>500</v>
      </c>
      <c r="AB6" s="8">
        <f>X6-S6</f>
        <v>2.5</v>
      </c>
      <c r="AC6" s="8">
        <f>AD6+AG6</f>
        <v>2590</v>
      </c>
      <c r="AD6" s="8">
        <f>AE6+AF6</f>
        <v>2087.5</v>
      </c>
      <c r="AE6" s="8">
        <f>T6</f>
        <v>668</v>
      </c>
      <c r="AF6" s="8">
        <f>U6</f>
        <v>1419.5</v>
      </c>
      <c r="AG6" s="8">
        <f>AA6+AB6</f>
        <v>502.5</v>
      </c>
      <c r="AH6" s="8"/>
      <c r="AI6" s="8"/>
    </row>
    <row r="7" s="1" customFormat="1" ht="34" customHeight="1" spans="1:35">
      <c r="A7" s="8">
        <v>2</v>
      </c>
      <c r="B7" s="8" t="s">
        <v>19</v>
      </c>
      <c r="C7" s="9" t="s">
        <v>20</v>
      </c>
      <c r="D7" s="8">
        <v>47</v>
      </c>
      <c r="E7" s="8">
        <f t="shared" ref="E7:E22" si="3">F7*1+G7*2+H7*3+I7*4+J7*5+K7*6+L7*7+M7*8+N7*9+O7*10+P7*11+Q7*12</f>
        <v>257</v>
      </c>
      <c r="F7" s="8"/>
      <c r="G7" s="8">
        <v>1</v>
      </c>
      <c r="H7" s="8">
        <v>5</v>
      </c>
      <c r="I7" s="8">
        <v>1</v>
      </c>
      <c r="J7" s="8">
        <v>12</v>
      </c>
      <c r="K7" s="8">
        <v>22</v>
      </c>
      <c r="L7" s="8">
        <v>5</v>
      </c>
      <c r="M7" s="8"/>
      <c r="N7" s="8">
        <v>1</v>
      </c>
      <c r="O7" s="8"/>
      <c r="P7" s="8"/>
      <c r="Q7" s="8"/>
      <c r="R7" s="8">
        <f t="shared" ref="R7:R37" si="4">S7+V7</f>
        <v>1156.5</v>
      </c>
      <c r="S7" s="8">
        <f t="shared" si="0"/>
        <v>642.5</v>
      </c>
      <c r="T7" s="8">
        <f t="shared" si="1"/>
        <v>205.6</v>
      </c>
      <c r="U7" s="8">
        <f t="shared" ref="U7:U22" si="5">E7*(2.5-0.8)</f>
        <v>436.9</v>
      </c>
      <c r="V7" s="8">
        <f t="shared" ref="V7:V22" si="6">E7*2</f>
        <v>514</v>
      </c>
      <c r="W7" s="8">
        <f t="shared" si="2"/>
        <v>745</v>
      </c>
      <c r="X7" s="8">
        <v>645</v>
      </c>
      <c r="Y7" s="8">
        <v>206.4</v>
      </c>
      <c r="Z7" s="8">
        <f t="shared" ref="Z7:Z10" si="7">X7-Y7</f>
        <v>438.6</v>
      </c>
      <c r="AA7" s="8">
        <v>100</v>
      </c>
      <c r="AB7" s="8">
        <f>X7-S7</f>
        <v>2.5</v>
      </c>
      <c r="AC7" s="8">
        <f t="shared" ref="AC6:AC20" si="8">AD7+AG7</f>
        <v>745</v>
      </c>
      <c r="AD7" s="8">
        <f t="shared" ref="AD7:AD42" si="9">AE7+AF7</f>
        <v>642.5</v>
      </c>
      <c r="AE7" s="8">
        <f t="shared" ref="AE7:AE42" si="10">T7</f>
        <v>205.6</v>
      </c>
      <c r="AF7" s="8">
        <f t="shared" ref="AF7:AF42" si="11">U7</f>
        <v>436.9</v>
      </c>
      <c r="AG7" s="8">
        <f t="shared" ref="AG7:AG29" si="12">AA7+AB7</f>
        <v>102.5</v>
      </c>
      <c r="AH7" s="8"/>
      <c r="AI7" s="8" t="s">
        <v>153</v>
      </c>
    </row>
    <row r="8" s="1" customFormat="1" ht="34" customHeight="1" spans="1:35">
      <c r="A8" s="8">
        <v>3</v>
      </c>
      <c r="B8" s="8" t="s">
        <v>21</v>
      </c>
      <c r="C8" s="9" t="s">
        <v>22</v>
      </c>
      <c r="D8" s="8">
        <v>168</v>
      </c>
      <c r="E8" s="8">
        <f t="shared" si="3"/>
        <v>608</v>
      </c>
      <c r="F8" s="8"/>
      <c r="G8" s="8">
        <v>40</v>
      </c>
      <c r="H8" s="8">
        <v>46</v>
      </c>
      <c r="I8" s="8">
        <v>39</v>
      </c>
      <c r="J8" s="8">
        <v>27</v>
      </c>
      <c r="K8" s="8">
        <v>14</v>
      </c>
      <c r="L8" s="8">
        <v>1</v>
      </c>
      <c r="M8" s="8">
        <v>1</v>
      </c>
      <c r="N8" s="8"/>
      <c r="O8" s="8"/>
      <c r="P8" s="8"/>
      <c r="Q8" s="8"/>
      <c r="R8" s="8">
        <f t="shared" si="4"/>
        <v>2736</v>
      </c>
      <c r="S8" s="8">
        <f t="shared" si="0"/>
        <v>1520</v>
      </c>
      <c r="T8" s="8">
        <f t="shared" si="1"/>
        <v>486.4</v>
      </c>
      <c r="U8" s="8">
        <f t="shared" si="5"/>
        <v>1033.6</v>
      </c>
      <c r="V8" s="8">
        <f t="shared" si="6"/>
        <v>1216</v>
      </c>
      <c r="W8" s="8">
        <f t="shared" si="2"/>
        <v>2100</v>
      </c>
      <c r="X8" s="8">
        <f>Z8</f>
        <v>1600</v>
      </c>
      <c r="Y8" s="8">
        <v>0</v>
      </c>
      <c r="Z8" s="8">
        <f>1718-118</f>
        <v>1600</v>
      </c>
      <c r="AA8" s="8">
        <v>500</v>
      </c>
      <c r="AB8" s="8">
        <f t="shared" ref="AB8:AB37" si="13">X8-S8</f>
        <v>80</v>
      </c>
      <c r="AC8" s="8">
        <f t="shared" si="8"/>
        <v>2100</v>
      </c>
      <c r="AD8" s="8">
        <f t="shared" si="9"/>
        <v>1520</v>
      </c>
      <c r="AE8" s="8">
        <f t="shared" si="10"/>
        <v>486.4</v>
      </c>
      <c r="AF8" s="8">
        <f t="shared" si="11"/>
        <v>1033.6</v>
      </c>
      <c r="AG8" s="8">
        <f t="shared" si="12"/>
        <v>580</v>
      </c>
      <c r="AH8" s="8"/>
      <c r="AI8" s="8"/>
    </row>
    <row r="9" s="1" customFormat="1" ht="34" customHeight="1" spans="1:35">
      <c r="A9" s="8">
        <v>4</v>
      </c>
      <c r="B9" s="8" t="s">
        <v>23</v>
      </c>
      <c r="C9" s="9" t="s">
        <v>24</v>
      </c>
      <c r="D9" s="8">
        <v>213</v>
      </c>
      <c r="E9" s="8">
        <f t="shared" si="3"/>
        <v>944</v>
      </c>
      <c r="F9" s="8"/>
      <c r="G9" s="8">
        <v>10</v>
      </c>
      <c r="H9" s="8">
        <v>42</v>
      </c>
      <c r="I9" s="8">
        <v>61</v>
      </c>
      <c r="J9" s="8">
        <v>60</v>
      </c>
      <c r="K9" s="8">
        <v>27</v>
      </c>
      <c r="L9" s="8">
        <v>12</v>
      </c>
      <c r="M9" s="8">
        <v>1</v>
      </c>
      <c r="N9" s="8"/>
      <c r="O9" s="8"/>
      <c r="P9" s="8"/>
      <c r="Q9" s="8"/>
      <c r="R9" s="8">
        <f t="shared" si="4"/>
        <v>4248</v>
      </c>
      <c r="S9" s="8">
        <f t="shared" si="0"/>
        <v>2360</v>
      </c>
      <c r="T9" s="8">
        <f t="shared" si="1"/>
        <v>755.2</v>
      </c>
      <c r="U9" s="8">
        <f t="shared" si="5"/>
        <v>1604.8</v>
      </c>
      <c r="V9" s="8">
        <f t="shared" si="6"/>
        <v>1888</v>
      </c>
      <c r="W9" s="8">
        <f t="shared" si="2"/>
        <v>2875</v>
      </c>
      <c r="X9" s="8">
        <v>2375</v>
      </c>
      <c r="Y9" s="8">
        <v>829.6</v>
      </c>
      <c r="Z9" s="8">
        <f t="shared" si="7"/>
        <v>1545.4</v>
      </c>
      <c r="AA9" s="8">
        <v>500</v>
      </c>
      <c r="AB9" s="8">
        <f t="shared" si="13"/>
        <v>15</v>
      </c>
      <c r="AC9" s="8">
        <f t="shared" si="8"/>
        <v>2875</v>
      </c>
      <c r="AD9" s="8">
        <f t="shared" si="9"/>
        <v>2360</v>
      </c>
      <c r="AE9" s="8">
        <f t="shared" si="10"/>
        <v>755.2</v>
      </c>
      <c r="AF9" s="8">
        <f t="shared" si="11"/>
        <v>1604.8</v>
      </c>
      <c r="AG9" s="8">
        <f t="shared" si="12"/>
        <v>515</v>
      </c>
      <c r="AH9" s="8"/>
      <c r="AI9" s="8" t="s">
        <v>153</v>
      </c>
    </row>
    <row r="10" s="1" customFormat="1" ht="34" customHeight="1" spans="1:35">
      <c r="A10" s="8">
        <v>5</v>
      </c>
      <c r="B10" s="8" t="s">
        <v>25</v>
      </c>
      <c r="C10" s="9" t="s">
        <v>26</v>
      </c>
      <c r="D10" s="8">
        <v>390</v>
      </c>
      <c r="E10" s="8">
        <f t="shared" si="3"/>
        <v>1516</v>
      </c>
      <c r="F10" s="8"/>
      <c r="G10" s="8">
        <v>71</v>
      </c>
      <c r="H10" s="8">
        <v>162</v>
      </c>
      <c r="I10" s="8">
        <v>7</v>
      </c>
      <c r="J10" s="8">
        <v>55</v>
      </c>
      <c r="K10" s="8">
        <v>81</v>
      </c>
      <c r="L10" s="8">
        <v>13</v>
      </c>
      <c r="M10" s="8">
        <v>1</v>
      </c>
      <c r="N10" s="8"/>
      <c r="O10" s="8"/>
      <c r="P10" s="8"/>
      <c r="Q10" s="8"/>
      <c r="R10" s="8">
        <f t="shared" si="4"/>
        <v>6822</v>
      </c>
      <c r="S10" s="8">
        <f t="shared" si="0"/>
        <v>3790</v>
      </c>
      <c r="T10" s="8">
        <f t="shared" si="1"/>
        <v>1212.8</v>
      </c>
      <c r="U10" s="8">
        <f t="shared" si="5"/>
        <v>2577.2</v>
      </c>
      <c r="V10" s="8">
        <f t="shared" si="6"/>
        <v>3032</v>
      </c>
      <c r="W10" s="8">
        <f t="shared" si="2"/>
        <v>4702.5</v>
      </c>
      <c r="X10" s="8">
        <v>3802.5</v>
      </c>
      <c r="Y10" s="8">
        <v>1245.6</v>
      </c>
      <c r="Z10" s="8">
        <f t="shared" si="7"/>
        <v>2556.9</v>
      </c>
      <c r="AA10" s="8">
        <v>900</v>
      </c>
      <c r="AB10" s="8">
        <f t="shared" si="13"/>
        <v>12.5</v>
      </c>
      <c r="AC10" s="8">
        <f t="shared" si="8"/>
        <v>4702.5</v>
      </c>
      <c r="AD10" s="8">
        <f t="shared" si="9"/>
        <v>3790</v>
      </c>
      <c r="AE10" s="8">
        <f t="shared" si="10"/>
        <v>1212.8</v>
      </c>
      <c r="AF10" s="8">
        <f t="shared" si="11"/>
        <v>2577.2</v>
      </c>
      <c r="AG10" s="8">
        <f t="shared" si="12"/>
        <v>912.5</v>
      </c>
      <c r="AH10" s="8"/>
      <c r="AI10" s="8"/>
    </row>
    <row r="11" s="1" customFormat="1" ht="34" customHeight="1" spans="1:35">
      <c r="A11" s="8">
        <v>6</v>
      </c>
      <c r="B11" s="8" t="s">
        <v>27</v>
      </c>
      <c r="C11" s="9" t="s">
        <v>28</v>
      </c>
      <c r="D11" s="8">
        <v>71</v>
      </c>
      <c r="E11" s="8">
        <f t="shared" si="3"/>
        <v>247</v>
      </c>
      <c r="F11" s="8"/>
      <c r="G11" s="8">
        <v>37</v>
      </c>
      <c r="H11" s="8">
        <v>3</v>
      </c>
      <c r="I11" s="8">
        <v>11</v>
      </c>
      <c r="J11" s="8">
        <v>8</v>
      </c>
      <c r="K11" s="8">
        <v>8</v>
      </c>
      <c r="L11" s="8">
        <v>2</v>
      </c>
      <c r="M11" s="8"/>
      <c r="N11" s="8">
        <v>2</v>
      </c>
      <c r="O11" s="8"/>
      <c r="P11" s="8"/>
      <c r="Q11" s="8"/>
      <c r="R11" s="8">
        <f t="shared" si="4"/>
        <v>1111.5</v>
      </c>
      <c r="S11" s="8">
        <f t="shared" si="0"/>
        <v>617.5</v>
      </c>
      <c r="T11" s="8">
        <f t="shared" si="1"/>
        <v>197.6</v>
      </c>
      <c r="U11" s="8">
        <f t="shared" si="5"/>
        <v>419.9</v>
      </c>
      <c r="V11" s="8">
        <f t="shared" si="6"/>
        <v>494</v>
      </c>
      <c r="W11" s="8">
        <f t="shared" si="2"/>
        <v>790</v>
      </c>
      <c r="X11" s="8">
        <f>Y11+Z11</f>
        <v>620</v>
      </c>
      <c r="Y11" s="8">
        <v>198.4</v>
      </c>
      <c r="Z11" s="8">
        <f>620-Y11</f>
        <v>421.6</v>
      </c>
      <c r="AA11" s="8">
        <v>170</v>
      </c>
      <c r="AB11" s="8">
        <f t="shared" si="13"/>
        <v>2.5</v>
      </c>
      <c r="AC11" s="8">
        <f t="shared" si="8"/>
        <v>790</v>
      </c>
      <c r="AD11" s="8">
        <f t="shared" si="9"/>
        <v>617.5</v>
      </c>
      <c r="AE11" s="8">
        <f t="shared" si="10"/>
        <v>197.6</v>
      </c>
      <c r="AF11" s="8">
        <f t="shared" si="11"/>
        <v>419.9</v>
      </c>
      <c r="AG11" s="8">
        <f t="shared" si="12"/>
        <v>172.5</v>
      </c>
      <c r="AH11" s="8"/>
      <c r="AI11" s="8"/>
    </row>
    <row r="12" s="1" customFormat="1" ht="34" customHeight="1" spans="1:35">
      <c r="A12" s="8">
        <v>7</v>
      </c>
      <c r="B12" s="8" t="s">
        <v>27</v>
      </c>
      <c r="C12" s="9" t="s">
        <v>29</v>
      </c>
      <c r="D12" s="8">
        <v>81</v>
      </c>
      <c r="E12" s="8">
        <f t="shared" si="3"/>
        <v>303</v>
      </c>
      <c r="F12" s="8"/>
      <c r="G12" s="8">
        <v>21</v>
      </c>
      <c r="H12" s="8">
        <v>23</v>
      </c>
      <c r="I12" s="8">
        <v>14</v>
      </c>
      <c r="J12" s="8">
        <v>8</v>
      </c>
      <c r="K12" s="8">
        <v>10</v>
      </c>
      <c r="L12" s="8">
        <v>4</v>
      </c>
      <c r="M12" s="8">
        <v>1</v>
      </c>
      <c r="N12" s="8"/>
      <c r="O12" s="8"/>
      <c r="P12" s="8"/>
      <c r="Q12" s="8"/>
      <c r="R12" s="8">
        <f t="shared" si="4"/>
        <v>1363.5</v>
      </c>
      <c r="S12" s="8">
        <f t="shared" si="0"/>
        <v>757.5</v>
      </c>
      <c r="T12" s="8">
        <f t="shared" si="1"/>
        <v>242.4</v>
      </c>
      <c r="U12" s="8">
        <f t="shared" si="5"/>
        <v>515.1</v>
      </c>
      <c r="V12" s="8">
        <f t="shared" si="6"/>
        <v>606</v>
      </c>
      <c r="W12" s="8">
        <f t="shared" si="2"/>
        <v>992.5</v>
      </c>
      <c r="X12" s="8">
        <v>757.5</v>
      </c>
      <c r="Y12" s="8">
        <f>258.4-16</f>
        <v>242.4</v>
      </c>
      <c r="Z12" s="8">
        <f>X12-Y12</f>
        <v>515.1</v>
      </c>
      <c r="AA12" s="8">
        <v>235</v>
      </c>
      <c r="AB12" s="8">
        <f t="shared" si="13"/>
        <v>0</v>
      </c>
      <c r="AC12" s="8">
        <f t="shared" si="8"/>
        <v>992.5</v>
      </c>
      <c r="AD12" s="8">
        <f t="shared" si="9"/>
        <v>757.5</v>
      </c>
      <c r="AE12" s="8">
        <f t="shared" si="10"/>
        <v>242.4</v>
      </c>
      <c r="AF12" s="8">
        <f t="shared" si="11"/>
        <v>515.1</v>
      </c>
      <c r="AG12" s="8">
        <f t="shared" si="12"/>
        <v>235</v>
      </c>
      <c r="AH12" s="8"/>
      <c r="AI12" s="8"/>
    </row>
    <row r="13" s="1" customFormat="1" ht="44" customHeight="1" spans="1:35">
      <c r="A13" s="8">
        <v>8</v>
      </c>
      <c r="B13" s="8" t="s">
        <v>30</v>
      </c>
      <c r="C13" s="9" t="s">
        <v>31</v>
      </c>
      <c r="D13" s="8">
        <v>201</v>
      </c>
      <c r="E13" s="8">
        <v>818</v>
      </c>
      <c r="F13" s="8">
        <v>0</v>
      </c>
      <c r="G13" s="8">
        <v>0</v>
      </c>
      <c r="H13" s="8">
        <v>74</v>
      </c>
      <c r="I13" s="8">
        <v>72</v>
      </c>
      <c r="J13" s="8">
        <v>30</v>
      </c>
      <c r="K13" s="8">
        <v>18</v>
      </c>
      <c r="L13" s="8">
        <v>6</v>
      </c>
      <c r="M13" s="8">
        <v>1</v>
      </c>
      <c r="N13" s="8">
        <v>0</v>
      </c>
      <c r="O13" s="8">
        <v>0</v>
      </c>
      <c r="P13" s="8">
        <v>0</v>
      </c>
      <c r="Q13" s="8">
        <v>0</v>
      </c>
      <c r="R13" s="8">
        <f t="shared" si="4"/>
        <v>3681</v>
      </c>
      <c r="S13" s="8">
        <f t="shared" si="0"/>
        <v>2045</v>
      </c>
      <c r="T13" s="8">
        <f t="shared" si="1"/>
        <v>654.4</v>
      </c>
      <c r="U13" s="8">
        <f t="shared" si="5"/>
        <v>1390.6</v>
      </c>
      <c r="V13" s="8">
        <f t="shared" si="6"/>
        <v>1636</v>
      </c>
      <c r="W13" s="8">
        <f t="shared" si="2"/>
        <v>2550.38</v>
      </c>
      <c r="X13" s="8">
        <f>2262.45144-209.95144</f>
        <v>2052.5</v>
      </c>
      <c r="Y13" s="8">
        <v>656.8</v>
      </c>
      <c r="Z13" s="8">
        <f>X13-Y13</f>
        <v>1395.7</v>
      </c>
      <c r="AA13" s="8">
        <f>150+347.88</f>
        <v>497.88</v>
      </c>
      <c r="AB13" s="8">
        <f t="shared" si="13"/>
        <v>7.5</v>
      </c>
      <c r="AC13" s="8">
        <f t="shared" si="8"/>
        <v>2550.38</v>
      </c>
      <c r="AD13" s="8">
        <f t="shared" si="9"/>
        <v>2045</v>
      </c>
      <c r="AE13" s="8">
        <f t="shared" si="10"/>
        <v>654.4</v>
      </c>
      <c r="AF13" s="8">
        <f t="shared" si="11"/>
        <v>1390.6</v>
      </c>
      <c r="AG13" s="8">
        <f t="shared" si="12"/>
        <v>505.38</v>
      </c>
      <c r="AH13" s="8"/>
      <c r="AI13" s="8"/>
    </row>
    <row r="14" s="1" customFormat="1" ht="34" customHeight="1" spans="1:35">
      <c r="A14" s="8">
        <v>9</v>
      </c>
      <c r="B14" s="8" t="s">
        <v>32</v>
      </c>
      <c r="C14" s="9" t="s">
        <v>33</v>
      </c>
      <c r="D14" s="8">
        <v>48</v>
      </c>
      <c r="E14" s="8">
        <f t="shared" si="3"/>
        <v>184</v>
      </c>
      <c r="F14" s="8"/>
      <c r="G14" s="8">
        <v>13</v>
      </c>
      <c r="H14" s="8">
        <v>7</v>
      </c>
      <c r="I14" s="8">
        <v>12</v>
      </c>
      <c r="J14" s="8">
        <v>9</v>
      </c>
      <c r="K14" s="8">
        <v>6</v>
      </c>
      <c r="L14" s="8"/>
      <c r="M14" s="8">
        <v>1</v>
      </c>
      <c r="N14" s="8"/>
      <c r="O14" s="8"/>
      <c r="P14" s="8"/>
      <c r="Q14" s="8"/>
      <c r="R14" s="8">
        <f t="shared" si="4"/>
        <v>828</v>
      </c>
      <c r="S14" s="8">
        <f t="shared" si="0"/>
        <v>460</v>
      </c>
      <c r="T14" s="8">
        <f t="shared" si="1"/>
        <v>147.2</v>
      </c>
      <c r="U14" s="8">
        <f t="shared" si="5"/>
        <v>312.8</v>
      </c>
      <c r="V14" s="8">
        <f t="shared" si="6"/>
        <v>368</v>
      </c>
      <c r="W14" s="8">
        <f t="shared" si="2"/>
        <v>620</v>
      </c>
      <c r="X14" s="8">
        <v>550</v>
      </c>
      <c r="Y14" s="8">
        <v>0</v>
      </c>
      <c r="Z14" s="8">
        <v>550</v>
      </c>
      <c r="AA14" s="8">
        <v>70</v>
      </c>
      <c r="AB14" s="8">
        <f t="shared" si="13"/>
        <v>90</v>
      </c>
      <c r="AC14" s="8">
        <f t="shared" si="8"/>
        <v>620</v>
      </c>
      <c r="AD14" s="8">
        <f t="shared" si="9"/>
        <v>460</v>
      </c>
      <c r="AE14" s="8">
        <f t="shared" si="10"/>
        <v>147.2</v>
      </c>
      <c r="AF14" s="8">
        <f t="shared" si="11"/>
        <v>312.8</v>
      </c>
      <c r="AG14" s="8">
        <f t="shared" si="12"/>
        <v>160</v>
      </c>
      <c r="AH14" s="8"/>
      <c r="AI14" s="8"/>
    </row>
    <row r="15" s="1" customFormat="1" ht="34" customHeight="1" spans="1:35">
      <c r="A15" s="8">
        <v>10</v>
      </c>
      <c r="B15" s="8" t="s">
        <v>32</v>
      </c>
      <c r="C15" s="9" t="s">
        <v>34</v>
      </c>
      <c r="D15" s="8">
        <v>79</v>
      </c>
      <c r="E15" s="8">
        <f t="shared" si="3"/>
        <v>293</v>
      </c>
      <c r="F15" s="8"/>
      <c r="G15" s="8">
        <v>21</v>
      </c>
      <c r="H15" s="8">
        <v>27</v>
      </c>
      <c r="I15" s="8">
        <v>2</v>
      </c>
      <c r="J15" s="8">
        <v>16</v>
      </c>
      <c r="K15" s="8">
        <v>9</v>
      </c>
      <c r="L15" s="8">
        <v>4</v>
      </c>
      <c r="M15" s="8"/>
      <c r="N15" s="8"/>
      <c r="O15" s="8"/>
      <c r="P15" s="8"/>
      <c r="Q15" s="8"/>
      <c r="R15" s="8">
        <f t="shared" si="4"/>
        <v>1318.5</v>
      </c>
      <c r="S15" s="8">
        <f t="shared" si="0"/>
        <v>732.5</v>
      </c>
      <c r="T15" s="8">
        <f t="shared" si="1"/>
        <v>234.4</v>
      </c>
      <c r="U15" s="8">
        <f t="shared" si="5"/>
        <v>498.1</v>
      </c>
      <c r="V15" s="8">
        <f t="shared" si="6"/>
        <v>586</v>
      </c>
      <c r="W15" s="8">
        <f t="shared" si="2"/>
        <v>850</v>
      </c>
      <c r="X15" s="8">
        <f>Y15+Z15</f>
        <v>650</v>
      </c>
      <c r="Y15" s="8">
        <v>0</v>
      </c>
      <c r="Z15" s="8">
        <f>650-Y15</f>
        <v>650</v>
      </c>
      <c r="AA15" s="8">
        <v>200</v>
      </c>
      <c r="AB15" s="8">
        <f t="shared" si="13"/>
        <v>-82.5</v>
      </c>
      <c r="AC15" s="8">
        <f t="shared" si="8"/>
        <v>850</v>
      </c>
      <c r="AD15" s="8">
        <f t="shared" si="9"/>
        <v>732.5</v>
      </c>
      <c r="AE15" s="8">
        <f t="shared" si="10"/>
        <v>234.4</v>
      </c>
      <c r="AF15" s="8">
        <f t="shared" si="11"/>
        <v>498.1</v>
      </c>
      <c r="AG15" s="8">
        <f t="shared" si="12"/>
        <v>117.5</v>
      </c>
      <c r="AH15" s="8"/>
      <c r="AI15" s="8"/>
    </row>
    <row r="16" s="1" customFormat="1" ht="34" customHeight="1" spans="1:35">
      <c r="A16" s="8">
        <v>11</v>
      </c>
      <c r="B16" s="8" t="s">
        <v>35</v>
      </c>
      <c r="C16" s="9" t="s">
        <v>36</v>
      </c>
      <c r="D16" s="8">
        <v>99</v>
      </c>
      <c r="E16" s="8">
        <f t="shared" si="3"/>
        <v>448</v>
      </c>
      <c r="F16" s="8"/>
      <c r="G16" s="8"/>
      <c r="H16" s="8"/>
      <c r="I16" s="8">
        <v>59</v>
      </c>
      <c r="J16" s="8">
        <v>28</v>
      </c>
      <c r="K16" s="8">
        <v>12</v>
      </c>
      <c r="L16" s="8"/>
      <c r="M16" s="8"/>
      <c r="N16" s="8"/>
      <c r="O16" s="8"/>
      <c r="P16" s="8"/>
      <c r="Q16" s="8"/>
      <c r="R16" s="8">
        <f t="shared" si="4"/>
        <v>2016</v>
      </c>
      <c r="S16" s="8">
        <f t="shared" si="0"/>
        <v>1120</v>
      </c>
      <c r="T16" s="8">
        <f t="shared" si="1"/>
        <v>358.4</v>
      </c>
      <c r="U16" s="8">
        <f t="shared" si="5"/>
        <v>761.6</v>
      </c>
      <c r="V16" s="8">
        <f t="shared" si="6"/>
        <v>896</v>
      </c>
      <c r="W16" s="8">
        <f t="shared" si="2"/>
        <v>1890</v>
      </c>
      <c r="X16" s="8">
        <f>1278.75-146.25</f>
        <v>1132.5</v>
      </c>
      <c r="Y16" s="8">
        <v>0</v>
      </c>
      <c r="Z16" s="8">
        <f>X16</f>
        <v>1132.5</v>
      </c>
      <c r="AA16" s="8">
        <v>757.5</v>
      </c>
      <c r="AB16" s="8">
        <f t="shared" si="13"/>
        <v>12.5</v>
      </c>
      <c r="AC16" s="8">
        <f t="shared" si="8"/>
        <v>1890</v>
      </c>
      <c r="AD16" s="8">
        <f t="shared" si="9"/>
        <v>1120</v>
      </c>
      <c r="AE16" s="8">
        <f t="shared" si="10"/>
        <v>358.4</v>
      </c>
      <c r="AF16" s="8">
        <f t="shared" si="11"/>
        <v>761.6</v>
      </c>
      <c r="AG16" s="8">
        <f t="shared" si="12"/>
        <v>770</v>
      </c>
      <c r="AH16" s="8"/>
      <c r="AI16" s="8"/>
    </row>
    <row r="17" s="1" customFormat="1" ht="34" customHeight="1" spans="1:35">
      <c r="A17" s="8">
        <v>12</v>
      </c>
      <c r="B17" s="8" t="s">
        <v>35</v>
      </c>
      <c r="C17" s="9" t="s">
        <v>37</v>
      </c>
      <c r="D17" s="8">
        <v>456</v>
      </c>
      <c r="E17" s="8">
        <v>1852</v>
      </c>
      <c r="F17" s="8">
        <v>0</v>
      </c>
      <c r="G17" s="8">
        <v>71</v>
      </c>
      <c r="H17" s="8">
        <v>119</v>
      </c>
      <c r="I17" s="8">
        <v>76</v>
      </c>
      <c r="J17" s="8">
        <v>110</v>
      </c>
      <c r="K17" s="8">
        <v>63</v>
      </c>
      <c r="L17" s="8">
        <v>15</v>
      </c>
      <c r="M17" s="8">
        <v>2</v>
      </c>
      <c r="N17" s="8">
        <v>0</v>
      </c>
      <c r="O17" s="8">
        <v>0</v>
      </c>
      <c r="P17" s="8">
        <v>0</v>
      </c>
      <c r="Q17" s="8">
        <v>0</v>
      </c>
      <c r="R17" s="8">
        <f t="shared" si="4"/>
        <v>8334</v>
      </c>
      <c r="S17" s="8">
        <f t="shared" si="0"/>
        <v>4630</v>
      </c>
      <c r="T17" s="8">
        <f t="shared" si="1"/>
        <v>1481.6</v>
      </c>
      <c r="U17" s="8">
        <f t="shared" si="5"/>
        <v>3148.4</v>
      </c>
      <c r="V17" s="8">
        <f t="shared" si="6"/>
        <v>3704</v>
      </c>
      <c r="W17" s="8">
        <f t="shared" si="2"/>
        <v>8087.5</v>
      </c>
      <c r="X17" s="8">
        <f>4995-367.5</f>
        <v>4627.5</v>
      </c>
      <c r="Y17" s="8">
        <v>0</v>
      </c>
      <c r="Z17" s="8">
        <f>X17</f>
        <v>4627.5</v>
      </c>
      <c r="AA17" s="8">
        <v>3460</v>
      </c>
      <c r="AB17" s="8">
        <f t="shared" si="13"/>
        <v>-2.5</v>
      </c>
      <c r="AC17" s="8">
        <f t="shared" si="8"/>
        <v>8087.5</v>
      </c>
      <c r="AD17" s="8">
        <f t="shared" si="9"/>
        <v>4630</v>
      </c>
      <c r="AE17" s="8">
        <f t="shared" si="10"/>
        <v>1481.6</v>
      </c>
      <c r="AF17" s="8">
        <f t="shared" si="11"/>
        <v>3148.4</v>
      </c>
      <c r="AG17" s="8">
        <f t="shared" si="12"/>
        <v>3457.5</v>
      </c>
      <c r="AH17" s="8"/>
      <c r="AI17" s="8"/>
    </row>
    <row r="18" s="1" customFormat="1" ht="34" customHeight="1" spans="1:35">
      <c r="A18" s="8">
        <v>13</v>
      </c>
      <c r="B18" s="8" t="s">
        <v>35</v>
      </c>
      <c r="C18" s="9" t="s">
        <v>38</v>
      </c>
      <c r="D18" s="8">
        <v>147</v>
      </c>
      <c r="E18" s="8">
        <f t="shared" si="3"/>
        <v>674</v>
      </c>
      <c r="F18" s="8"/>
      <c r="G18" s="8">
        <v>15</v>
      </c>
      <c r="H18" s="8">
        <v>13</v>
      </c>
      <c r="I18" s="8">
        <v>36</v>
      </c>
      <c r="J18" s="8">
        <v>47</v>
      </c>
      <c r="K18" s="8">
        <v>28</v>
      </c>
      <c r="L18" s="8">
        <v>6</v>
      </c>
      <c r="M18" s="8">
        <v>2</v>
      </c>
      <c r="N18" s="8"/>
      <c r="O18" s="8"/>
      <c r="P18" s="8"/>
      <c r="Q18" s="8"/>
      <c r="R18" s="8">
        <f t="shared" si="4"/>
        <v>3033</v>
      </c>
      <c r="S18" s="8">
        <f t="shared" si="0"/>
        <v>1685</v>
      </c>
      <c r="T18" s="8">
        <f t="shared" si="1"/>
        <v>539.2</v>
      </c>
      <c r="U18" s="8">
        <f t="shared" si="5"/>
        <v>1145.8</v>
      </c>
      <c r="V18" s="8">
        <f t="shared" si="6"/>
        <v>1348</v>
      </c>
      <c r="W18" s="8">
        <f t="shared" si="2"/>
        <v>3042</v>
      </c>
      <c r="X18" s="8">
        <f>1806.75-116.75</f>
        <v>1690</v>
      </c>
      <c r="Y18" s="8">
        <v>0</v>
      </c>
      <c r="Z18" s="8">
        <v>1690</v>
      </c>
      <c r="AA18" s="8">
        <v>1352</v>
      </c>
      <c r="AB18" s="8">
        <f t="shared" si="13"/>
        <v>5</v>
      </c>
      <c r="AC18" s="8">
        <f t="shared" si="8"/>
        <v>3042</v>
      </c>
      <c r="AD18" s="8">
        <f t="shared" si="9"/>
        <v>1685</v>
      </c>
      <c r="AE18" s="8">
        <f t="shared" si="10"/>
        <v>539.2</v>
      </c>
      <c r="AF18" s="8">
        <f t="shared" si="11"/>
        <v>1145.8</v>
      </c>
      <c r="AG18" s="8">
        <f t="shared" si="12"/>
        <v>1357</v>
      </c>
      <c r="AH18" s="8"/>
      <c r="AI18" s="8"/>
    </row>
    <row r="19" s="1" customFormat="1" ht="34" customHeight="1" spans="1:35">
      <c r="A19" s="8">
        <v>14</v>
      </c>
      <c r="B19" s="8" t="s">
        <v>35</v>
      </c>
      <c r="C19" s="9" t="s">
        <v>39</v>
      </c>
      <c r="D19" s="8">
        <v>179</v>
      </c>
      <c r="E19" s="8">
        <f t="shared" si="3"/>
        <v>814</v>
      </c>
      <c r="F19" s="8"/>
      <c r="G19" s="8"/>
      <c r="H19" s="8">
        <v>28</v>
      </c>
      <c r="I19" s="8">
        <v>69</v>
      </c>
      <c r="J19" s="8">
        <v>47</v>
      </c>
      <c r="K19" s="8">
        <v>28</v>
      </c>
      <c r="L19" s="8">
        <v>6</v>
      </c>
      <c r="M19" s="8"/>
      <c r="N19" s="8">
        <v>1</v>
      </c>
      <c r="O19" s="8"/>
      <c r="P19" s="8"/>
      <c r="Q19" s="8"/>
      <c r="R19" s="8">
        <f t="shared" si="4"/>
        <v>3663</v>
      </c>
      <c r="S19" s="8">
        <f t="shared" si="0"/>
        <v>2035</v>
      </c>
      <c r="T19" s="8">
        <f t="shared" si="1"/>
        <v>651.2</v>
      </c>
      <c r="U19" s="8">
        <f t="shared" si="5"/>
        <v>1383.8</v>
      </c>
      <c r="V19" s="8">
        <f t="shared" si="6"/>
        <v>1628</v>
      </c>
      <c r="W19" s="8">
        <f t="shared" si="2"/>
        <v>3676.5</v>
      </c>
      <c r="X19" s="8">
        <f>2214.5-172</f>
        <v>2042.5</v>
      </c>
      <c r="Y19" s="8">
        <v>0</v>
      </c>
      <c r="Z19" s="8">
        <v>2042.5</v>
      </c>
      <c r="AA19" s="8">
        <v>1634</v>
      </c>
      <c r="AB19" s="8">
        <f t="shared" si="13"/>
        <v>7.5</v>
      </c>
      <c r="AC19" s="8">
        <f t="shared" si="8"/>
        <v>3676.5</v>
      </c>
      <c r="AD19" s="8">
        <f t="shared" si="9"/>
        <v>2035</v>
      </c>
      <c r="AE19" s="8">
        <f t="shared" si="10"/>
        <v>651.2</v>
      </c>
      <c r="AF19" s="8">
        <f t="shared" si="11"/>
        <v>1383.8</v>
      </c>
      <c r="AG19" s="8">
        <f t="shared" si="12"/>
        <v>1641.5</v>
      </c>
      <c r="AH19" s="8"/>
      <c r="AI19" s="8"/>
    </row>
    <row r="20" s="1" customFormat="1" ht="34" customHeight="1" spans="1:35">
      <c r="A20" s="8">
        <v>15</v>
      </c>
      <c r="B20" s="8" t="s">
        <v>35</v>
      </c>
      <c r="C20" s="9" t="s">
        <v>40</v>
      </c>
      <c r="D20" s="9">
        <v>103</v>
      </c>
      <c r="E20" s="9">
        <f t="shared" si="3"/>
        <v>394</v>
      </c>
      <c r="F20" s="9">
        <v>7</v>
      </c>
      <c r="G20" s="9">
        <v>2</v>
      </c>
      <c r="H20" s="9">
        <v>39</v>
      </c>
      <c r="I20" s="9">
        <v>24</v>
      </c>
      <c r="J20" s="9">
        <v>19</v>
      </c>
      <c r="K20" s="9">
        <v>9</v>
      </c>
      <c r="L20" s="9">
        <v>3</v>
      </c>
      <c r="M20" s="9"/>
      <c r="N20" s="9"/>
      <c r="O20" s="9"/>
      <c r="P20" s="9"/>
      <c r="Q20" s="9"/>
      <c r="R20" s="8">
        <f t="shared" si="4"/>
        <v>1773</v>
      </c>
      <c r="S20" s="9">
        <f t="shared" si="0"/>
        <v>985</v>
      </c>
      <c r="T20" s="9">
        <f t="shared" si="1"/>
        <v>315.2</v>
      </c>
      <c r="U20" s="9">
        <f t="shared" si="5"/>
        <v>669.8</v>
      </c>
      <c r="V20" s="9">
        <f t="shared" si="6"/>
        <v>788</v>
      </c>
      <c r="W20" s="9">
        <f t="shared" si="2"/>
        <v>1842.5</v>
      </c>
      <c r="X20" s="9">
        <f>1193.25-88.25</f>
        <v>1105</v>
      </c>
      <c r="Y20" s="9">
        <v>0</v>
      </c>
      <c r="Z20" s="9">
        <v>1105</v>
      </c>
      <c r="AA20" s="9">
        <v>737.5</v>
      </c>
      <c r="AB20" s="8">
        <f t="shared" si="13"/>
        <v>120</v>
      </c>
      <c r="AC20" s="9">
        <f t="shared" si="8"/>
        <v>1722.5</v>
      </c>
      <c r="AD20" s="8">
        <f t="shared" si="9"/>
        <v>985</v>
      </c>
      <c r="AE20" s="8">
        <f t="shared" si="10"/>
        <v>315.2</v>
      </c>
      <c r="AF20" s="8">
        <f t="shared" si="11"/>
        <v>669.8</v>
      </c>
      <c r="AG20" s="8">
        <v>737.5</v>
      </c>
      <c r="AH20" s="9">
        <f>AC20-W20</f>
        <v>-120</v>
      </c>
      <c r="AI20" s="24"/>
    </row>
    <row r="21" s="1" customFormat="1" ht="34" customHeight="1" spans="1:35">
      <c r="A21" s="8">
        <v>16</v>
      </c>
      <c r="B21" s="8" t="s">
        <v>41</v>
      </c>
      <c r="C21" s="9" t="s">
        <v>42</v>
      </c>
      <c r="D21" s="8">
        <v>42</v>
      </c>
      <c r="E21" s="8">
        <f t="shared" si="3"/>
        <v>174</v>
      </c>
      <c r="F21" s="8"/>
      <c r="G21" s="8"/>
      <c r="H21" s="8"/>
      <c r="I21" s="8">
        <v>40</v>
      </c>
      <c r="J21" s="8"/>
      <c r="K21" s="8"/>
      <c r="L21" s="8">
        <v>2</v>
      </c>
      <c r="M21" s="8"/>
      <c r="N21" s="8"/>
      <c r="O21" s="8"/>
      <c r="P21" s="8"/>
      <c r="Q21" s="8"/>
      <c r="R21" s="8">
        <f t="shared" si="4"/>
        <v>783</v>
      </c>
      <c r="S21" s="8">
        <f t="shared" ref="S21:S36" si="14">T21+U21</f>
        <v>435</v>
      </c>
      <c r="T21" s="8">
        <f t="shared" ref="T21:T36" si="15">E21*0.8</f>
        <v>139.2</v>
      </c>
      <c r="U21" s="8">
        <f t="shared" si="5"/>
        <v>295.8</v>
      </c>
      <c r="V21" s="8">
        <f t="shared" si="6"/>
        <v>348</v>
      </c>
      <c r="W21" s="8">
        <f t="shared" ref="W21:W38" si="16">X21+AA21</f>
        <v>1000</v>
      </c>
      <c r="X21" s="8">
        <f>592-92</f>
        <v>500</v>
      </c>
      <c r="Y21" s="8">
        <v>0</v>
      </c>
      <c r="Z21" s="8">
        <v>500</v>
      </c>
      <c r="AA21" s="8">
        <v>500</v>
      </c>
      <c r="AB21" s="8">
        <f t="shared" si="13"/>
        <v>65</v>
      </c>
      <c r="AC21" s="8">
        <f t="shared" ref="AC21:AC39" si="17">AD21+AG21</f>
        <v>1000</v>
      </c>
      <c r="AD21" s="8">
        <f t="shared" si="9"/>
        <v>435</v>
      </c>
      <c r="AE21" s="8">
        <f t="shared" si="10"/>
        <v>139.2</v>
      </c>
      <c r="AF21" s="8">
        <f t="shared" si="11"/>
        <v>295.8</v>
      </c>
      <c r="AG21" s="8">
        <f t="shared" si="12"/>
        <v>565</v>
      </c>
      <c r="AH21" s="8"/>
      <c r="AI21" s="8"/>
    </row>
    <row r="22" s="2" customFormat="1" ht="34" customHeight="1" spans="1:36">
      <c r="A22" s="8">
        <v>17</v>
      </c>
      <c r="B22" s="10" t="s">
        <v>43</v>
      </c>
      <c r="C22" s="11" t="s">
        <v>44</v>
      </c>
      <c r="D22" s="10">
        <v>512</v>
      </c>
      <c r="E22" s="10">
        <f t="shared" si="3"/>
        <v>1994</v>
      </c>
      <c r="F22" s="10"/>
      <c r="G22" s="10">
        <v>81</v>
      </c>
      <c r="H22" s="10">
        <v>122</v>
      </c>
      <c r="I22" s="10">
        <v>155</v>
      </c>
      <c r="J22" s="10">
        <v>94</v>
      </c>
      <c r="K22" s="10">
        <v>45</v>
      </c>
      <c r="L22" s="10">
        <v>14</v>
      </c>
      <c r="M22" s="10">
        <v>1</v>
      </c>
      <c r="N22" s="10"/>
      <c r="O22" s="10"/>
      <c r="P22" s="10"/>
      <c r="Q22" s="10"/>
      <c r="R22" s="8">
        <f t="shared" si="4"/>
        <v>8973</v>
      </c>
      <c r="S22" s="8">
        <f t="shared" si="14"/>
        <v>4985</v>
      </c>
      <c r="T22" s="8">
        <f t="shared" si="15"/>
        <v>1595.2</v>
      </c>
      <c r="U22" s="8">
        <f t="shared" si="5"/>
        <v>3389.8</v>
      </c>
      <c r="V22" s="8">
        <f t="shared" si="6"/>
        <v>3988</v>
      </c>
      <c r="W22" s="8">
        <f t="shared" si="16"/>
        <v>7997.5</v>
      </c>
      <c r="X22" s="10">
        <f>5385.8182-388.3182</f>
        <v>4997.5</v>
      </c>
      <c r="Y22" s="10">
        <v>1599.2</v>
      </c>
      <c r="Z22" s="10">
        <f>X22-Y22</f>
        <v>3398.3</v>
      </c>
      <c r="AA22" s="10">
        <v>3000</v>
      </c>
      <c r="AB22" s="8">
        <f t="shared" si="13"/>
        <v>12.5</v>
      </c>
      <c r="AC22" s="8">
        <f t="shared" si="17"/>
        <v>7997.5</v>
      </c>
      <c r="AD22" s="8">
        <f t="shared" si="9"/>
        <v>4985</v>
      </c>
      <c r="AE22" s="8">
        <f t="shared" si="10"/>
        <v>1595.2</v>
      </c>
      <c r="AF22" s="8">
        <f t="shared" si="11"/>
        <v>3389.8</v>
      </c>
      <c r="AG22" s="8">
        <f t="shared" si="12"/>
        <v>3012.5</v>
      </c>
      <c r="AH22" s="10"/>
      <c r="AI22" s="10"/>
      <c r="AJ22" s="1"/>
    </row>
    <row r="23" s="1" customFormat="1" ht="57" customHeight="1" spans="1:35">
      <c r="A23" s="8">
        <v>18</v>
      </c>
      <c r="B23" s="8" t="s">
        <v>17</v>
      </c>
      <c r="C23" s="12" t="s">
        <v>45</v>
      </c>
      <c r="D23" s="8">
        <v>70</v>
      </c>
      <c r="E23" s="8">
        <v>291</v>
      </c>
      <c r="F23" s="8">
        <v>0</v>
      </c>
      <c r="G23" s="8">
        <v>12</v>
      </c>
      <c r="H23" s="8">
        <v>13</v>
      </c>
      <c r="I23" s="8">
        <v>13</v>
      </c>
      <c r="J23" s="8">
        <v>17</v>
      </c>
      <c r="K23" s="8">
        <v>14</v>
      </c>
      <c r="L23" s="8">
        <v>1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f t="shared" si="4"/>
        <v>436.5</v>
      </c>
      <c r="S23" s="8">
        <f t="shared" si="14"/>
        <v>436.5</v>
      </c>
      <c r="T23" s="8">
        <f t="shared" si="15"/>
        <v>232.8</v>
      </c>
      <c r="U23" s="8">
        <f t="shared" ref="U23:U36" si="18">E23*(1.5-0.8)</f>
        <v>203.7</v>
      </c>
      <c r="V23" s="8">
        <v>0</v>
      </c>
      <c r="W23" s="8">
        <f t="shared" si="16"/>
        <v>438</v>
      </c>
      <c r="X23" s="8">
        <v>438</v>
      </c>
      <c r="Y23" s="8">
        <v>0</v>
      </c>
      <c r="Z23" s="8">
        <f>X23</f>
        <v>438</v>
      </c>
      <c r="AA23" s="8">
        <v>0</v>
      </c>
      <c r="AB23" s="8">
        <f t="shared" si="13"/>
        <v>1.5</v>
      </c>
      <c r="AC23" s="8">
        <f t="shared" si="17"/>
        <v>438</v>
      </c>
      <c r="AD23" s="8">
        <f t="shared" si="9"/>
        <v>436.5</v>
      </c>
      <c r="AE23" s="8">
        <f t="shared" si="10"/>
        <v>232.8</v>
      </c>
      <c r="AF23" s="8">
        <f t="shared" si="11"/>
        <v>203.7</v>
      </c>
      <c r="AG23" s="8">
        <f t="shared" si="12"/>
        <v>1.5</v>
      </c>
      <c r="AH23" s="8">
        <v>-1.5</v>
      </c>
      <c r="AI23" s="8" t="s">
        <v>46</v>
      </c>
    </row>
    <row r="24" s="1" customFormat="1" ht="34" customHeight="1" spans="1:35">
      <c r="A24" s="8">
        <v>19</v>
      </c>
      <c r="B24" s="8" t="s">
        <v>19</v>
      </c>
      <c r="C24" s="12" t="s">
        <v>47</v>
      </c>
      <c r="D24" s="8">
        <v>151</v>
      </c>
      <c r="E24" s="8">
        <v>203</v>
      </c>
      <c r="F24" s="8">
        <v>134</v>
      </c>
      <c r="G24" s="8">
        <v>5</v>
      </c>
      <c r="H24" s="8">
        <v>2</v>
      </c>
      <c r="I24" s="8">
        <v>3</v>
      </c>
      <c r="J24" s="8">
        <v>2</v>
      </c>
      <c r="K24" s="8">
        <v>4</v>
      </c>
      <c r="L24" s="8">
        <v>1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f t="shared" si="4"/>
        <v>304.5</v>
      </c>
      <c r="S24" s="8">
        <f t="shared" si="14"/>
        <v>304.5</v>
      </c>
      <c r="T24" s="8">
        <f t="shared" si="15"/>
        <v>162.4</v>
      </c>
      <c r="U24" s="8">
        <f t="shared" si="18"/>
        <v>142.1</v>
      </c>
      <c r="V24" s="8">
        <v>0</v>
      </c>
      <c r="W24" s="8">
        <f t="shared" si="16"/>
        <v>304.5</v>
      </c>
      <c r="X24" s="8">
        <f>Y24+Z24</f>
        <v>304.5</v>
      </c>
      <c r="Y24" s="8">
        <v>0</v>
      </c>
      <c r="Z24" s="8">
        <v>304.5</v>
      </c>
      <c r="AA24" s="8">
        <v>0</v>
      </c>
      <c r="AB24" s="8">
        <f t="shared" si="13"/>
        <v>0</v>
      </c>
      <c r="AC24" s="8">
        <f t="shared" si="17"/>
        <v>304.5</v>
      </c>
      <c r="AD24" s="8">
        <f t="shared" si="9"/>
        <v>304.5</v>
      </c>
      <c r="AE24" s="8">
        <f t="shared" si="10"/>
        <v>162.4</v>
      </c>
      <c r="AF24" s="8">
        <f t="shared" si="11"/>
        <v>142.1</v>
      </c>
      <c r="AG24" s="8">
        <f t="shared" si="12"/>
        <v>0</v>
      </c>
      <c r="AH24" s="8"/>
      <c r="AI24" s="8" t="s">
        <v>154</v>
      </c>
    </row>
    <row r="25" s="1" customFormat="1" ht="34" customHeight="1" spans="1:35">
      <c r="A25" s="8">
        <v>20</v>
      </c>
      <c r="B25" s="8" t="s">
        <v>23</v>
      </c>
      <c r="C25" s="12" t="s">
        <v>23</v>
      </c>
      <c r="D25" s="8">
        <v>50</v>
      </c>
      <c r="E25" s="8">
        <v>170</v>
      </c>
      <c r="F25" s="8">
        <v>1</v>
      </c>
      <c r="G25" s="8">
        <v>22</v>
      </c>
      <c r="H25" s="8">
        <v>4</v>
      </c>
      <c r="I25" s="8">
        <v>10</v>
      </c>
      <c r="J25" s="8">
        <v>7</v>
      </c>
      <c r="K25" s="8">
        <v>4</v>
      </c>
      <c r="L25" s="8">
        <v>2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f t="shared" si="4"/>
        <v>255</v>
      </c>
      <c r="S25" s="8">
        <f t="shared" si="14"/>
        <v>255</v>
      </c>
      <c r="T25" s="8">
        <f t="shared" si="15"/>
        <v>136</v>
      </c>
      <c r="U25" s="8">
        <f t="shared" si="18"/>
        <v>119</v>
      </c>
      <c r="V25" s="8">
        <v>0</v>
      </c>
      <c r="W25" s="8">
        <f t="shared" si="16"/>
        <v>294</v>
      </c>
      <c r="X25" s="8">
        <v>294</v>
      </c>
      <c r="Y25" s="8">
        <v>0</v>
      </c>
      <c r="Z25" s="8">
        <v>294</v>
      </c>
      <c r="AA25" s="8">
        <v>0</v>
      </c>
      <c r="AB25" s="8">
        <f t="shared" si="13"/>
        <v>39</v>
      </c>
      <c r="AC25" s="8">
        <f t="shared" si="17"/>
        <v>294</v>
      </c>
      <c r="AD25" s="8">
        <f t="shared" si="9"/>
        <v>255</v>
      </c>
      <c r="AE25" s="8">
        <f t="shared" si="10"/>
        <v>136</v>
      </c>
      <c r="AF25" s="8">
        <f t="shared" si="11"/>
        <v>119</v>
      </c>
      <c r="AG25" s="8">
        <f t="shared" si="12"/>
        <v>39</v>
      </c>
      <c r="AH25" s="8">
        <v>-39</v>
      </c>
      <c r="AI25" s="25" t="s">
        <v>48</v>
      </c>
    </row>
    <row r="26" s="1" customFormat="1" ht="34" customHeight="1" spans="1:35">
      <c r="A26" s="8">
        <v>21</v>
      </c>
      <c r="B26" s="8" t="s">
        <v>49</v>
      </c>
      <c r="C26" s="12" t="s">
        <v>49</v>
      </c>
      <c r="D26" s="8">
        <v>6</v>
      </c>
      <c r="E26" s="8">
        <v>22</v>
      </c>
      <c r="F26" s="8">
        <v>0</v>
      </c>
      <c r="G26" s="8">
        <v>1</v>
      </c>
      <c r="H26" s="8">
        <v>2</v>
      </c>
      <c r="I26" s="8">
        <v>1</v>
      </c>
      <c r="J26" s="8">
        <v>2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f t="shared" si="4"/>
        <v>33</v>
      </c>
      <c r="S26" s="8">
        <f t="shared" si="14"/>
        <v>33</v>
      </c>
      <c r="T26" s="8">
        <f t="shared" si="15"/>
        <v>17.6</v>
      </c>
      <c r="U26" s="8">
        <f t="shared" si="18"/>
        <v>15.4</v>
      </c>
      <c r="V26" s="8">
        <v>0</v>
      </c>
      <c r="W26" s="8">
        <f t="shared" si="16"/>
        <v>33</v>
      </c>
      <c r="X26" s="8">
        <f>Y26+Z26</f>
        <v>33</v>
      </c>
      <c r="Y26" s="8">
        <v>0</v>
      </c>
      <c r="Z26" s="8">
        <v>33</v>
      </c>
      <c r="AA26" s="8">
        <v>0</v>
      </c>
      <c r="AB26" s="8">
        <f t="shared" si="13"/>
        <v>0</v>
      </c>
      <c r="AC26" s="8">
        <f t="shared" si="17"/>
        <v>33</v>
      </c>
      <c r="AD26" s="8">
        <f t="shared" si="9"/>
        <v>33</v>
      </c>
      <c r="AE26" s="8">
        <f t="shared" si="10"/>
        <v>17.6</v>
      </c>
      <c r="AF26" s="8">
        <f t="shared" si="11"/>
        <v>15.4</v>
      </c>
      <c r="AG26" s="8">
        <f t="shared" si="12"/>
        <v>0</v>
      </c>
      <c r="AH26" s="8"/>
      <c r="AI26" s="8" t="s">
        <v>125</v>
      </c>
    </row>
    <row r="27" s="1" customFormat="1" ht="34" customHeight="1" spans="1:35">
      <c r="A27" s="8">
        <v>22</v>
      </c>
      <c r="B27" s="8" t="s">
        <v>51</v>
      </c>
      <c r="C27" s="12" t="s">
        <v>52</v>
      </c>
      <c r="D27" s="8">
        <v>16</v>
      </c>
      <c r="E27" s="8">
        <v>69</v>
      </c>
      <c r="F27" s="8">
        <v>1</v>
      </c>
      <c r="G27" s="8">
        <v>0</v>
      </c>
      <c r="H27" s="8">
        <v>3</v>
      </c>
      <c r="I27" s="8">
        <v>4</v>
      </c>
      <c r="J27" s="8">
        <v>5</v>
      </c>
      <c r="K27" s="8">
        <v>3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f t="shared" si="4"/>
        <v>103.5</v>
      </c>
      <c r="S27" s="8">
        <f t="shared" si="14"/>
        <v>103.5</v>
      </c>
      <c r="T27" s="8">
        <f t="shared" si="15"/>
        <v>55.2</v>
      </c>
      <c r="U27" s="8">
        <f t="shared" si="18"/>
        <v>48.3</v>
      </c>
      <c r="V27" s="8">
        <v>0</v>
      </c>
      <c r="W27" s="8">
        <f t="shared" si="16"/>
        <v>103.5</v>
      </c>
      <c r="X27" s="8">
        <v>103.5</v>
      </c>
      <c r="Y27" s="8">
        <v>0</v>
      </c>
      <c r="Z27" s="8">
        <v>103.5</v>
      </c>
      <c r="AA27" s="8">
        <v>0</v>
      </c>
      <c r="AB27" s="8">
        <f t="shared" si="13"/>
        <v>0</v>
      </c>
      <c r="AC27" s="8">
        <f t="shared" si="17"/>
        <v>103.5</v>
      </c>
      <c r="AD27" s="8">
        <f t="shared" si="9"/>
        <v>103.5</v>
      </c>
      <c r="AE27" s="8">
        <f t="shared" si="10"/>
        <v>55.2</v>
      </c>
      <c r="AF27" s="8">
        <f t="shared" si="11"/>
        <v>48.3</v>
      </c>
      <c r="AG27" s="8">
        <f t="shared" si="12"/>
        <v>0</v>
      </c>
      <c r="AH27" s="8"/>
      <c r="AI27" s="8"/>
    </row>
    <row r="28" s="1" customFormat="1" ht="34" customHeight="1" spans="1:35">
      <c r="A28" s="8">
        <v>23</v>
      </c>
      <c r="B28" s="8" t="s">
        <v>25</v>
      </c>
      <c r="C28" s="12" t="s">
        <v>25</v>
      </c>
      <c r="D28" s="8">
        <v>10</v>
      </c>
      <c r="E28" s="8">
        <v>36</v>
      </c>
      <c r="F28" s="8">
        <v>0</v>
      </c>
      <c r="G28" s="8">
        <v>2</v>
      </c>
      <c r="H28" s="8">
        <v>3</v>
      </c>
      <c r="I28" s="8">
        <v>3</v>
      </c>
      <c r="J28" s="8">
        <v>1</v>
      </c>
      <c r="K28" s="8">
        <v>1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f t="shared" si="4"/>
        <v>54</v>
      </c>
      <c r="S28" s="8">
        <f t="shared" si="14"/>
        <v>54</v>
      </c>
      <c r="T28" s="8">
        <f t="shared" si="15"/>
        <v>28.8</v>
      </c>
      <c r="U28" s="8">
        <f t="shared" si="18"/>
        <v>25.2</v>
      </c>
      <c r="V28" s="8">
        <v>0</v>
      </c>
      <c r="W28" s="8">
        <f t="shared" si="16"/>
        <v>54</v>
      </c>
      <c r="X28" s="8">
        <v>54</v>
      </c>
      <c r="Y28" s="8">
        <v>0</v>
      </c>
      <c r="Z28" s="8">
        <v>54</v>
      </c>
      <c r="AA28" s="8">
        <v>0</v>
      </c>
      <c r="AB28" s="8">
        <f t="shared" si="13"/>
        <v>0</v>
      </c>
      <c r="AC28" s="8">
        <f t="shared" si="17"/>
        <v>54</v>
      </c>
      <c r="AD28" s="8">
        <f t="shared" si="9"/>
        <v>54</v>
      </c>
      <c r="AE28" s="8">
        <f t="shared" si="10"/>
        <v>28.8</v>
      </c>
      <c r="AF28" s="8">
        <f t="shared" si="11"/>
        <v>25.2</v>
      </c>
      <c r="AG28" s="8">
        <f t="shared" si="12"/>
        <v>0</v>
      </c>
      <c r="AH28" s="8"/>
      <c r="AI28" s="8"/>
    </row>
    <row r="29" s="1" customFormat="1" ht="34" customHeight="1" spans="1:35">
      <c r="A29" s="8">
        <v>24</v>
      </c>
      <c r="B29" s="8" t="s">
        <v>53</v>
      </c>
      <c r="C29" s="12" t="s">
        <v>53</v>
      </c>
      <c r="D29" s="8">
        <v>7</v>
      </c>
      <c r="E29" s="8">
        <v>23</v>
      </c>
      <c r="F29" s="8">
        <v>0</v>
      </c>
      <c r="G29" s="8">
        <v>3</v>
      </c>
      <c r="H29" s="8">
        <v>2</v>
      </c>
      <c r="I29" s="8">
        <v>0</v>
      </c>
      <c r="J29" s="8">
        <v>1</v>
      </c>
      <c r="K29" s="8">
        <v>1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f t="shared" si="4"/>
        <v>34.5</v>
      </c>
      <c r="S29" s="8">
        <f t="shared" si="14"/>
        <v>34.5</v>
      </c>
      <c r="T29" s="8">
        <f t="shared" si="15"/>
        <v>18.4</v>
      </c>
      <c r="U29" s="8">
        <f t="shared" si="18"/>
        <v>16.1</v>
      </c>
      <c r="V29" s="8">
        <v>0</v>
      </c>
      <c r="W29" s="8">
        <v>49.5</v>
      </c>
      <c r="X29" s="8">
        <v>49.5</v>
      </c>
      <c r="Y29" s="8">
        <v>0</v>
      </c>
      <c r="Z29" s="8">
        <v>49.5</v>
      </c>
      <c r="AA29" s="8">
        <v>0</v>
      </c>
      <c r="AB29" s="8">
        <f t="shared" si="13"/>
        <v>15</v>
      </c>
      <c r="AC29" s="8">
        <f t="shared" si="17"/>
        <v>49.5</v>
      </c>
      <c r="AD29" s="8">
        <f t="shared" si="9"/>
        <v>34.5</v>
      </c>
      <c r="AE29" s="8">
        <f t="shared" si="10"/>
        <v>18.4</v>
      </c>
      <c r="AF29" s="8">
        <f t="shared" si="11"/>
        <v>16.1</v>
      </c>
      <c r="AG29" s="8">
        <f t="shared" si="12"/>
        <v>15</v>
      </c>
      <c r="AH29" s="8">
        <v>-15</v>
      </c>
      <c r="AI29" s="8" t="s">
        <v>54</v>
      </c>
    </row>
    <row r="30" s="1" customFormat="1" ht="34" customHeight="1" spans="1:35">
      <c r="A30" s="8">
        <v>25</v>
      </c>
      <c r="B30" s="8" t="s">
        <v>55</v>
      </c>
      <c r="C30" s="12" t="s">
        <v>55</v>
      </c>
      <c r="D30" s="8">
        <v>40</v>
      </c>
      <c r="E30" s="8">
        <v>102</v>
      </c>
      <c r="F30" s="8">
        <v>15</v>
      </c>
      <c r="G30" s="8">
        <v>9</v>
      </c>
      <c r="H30" s="8">
        <v>2</v>
      </c>
      <c r="I30" s="8">
        <v>10</v>
      </c>
      <c r="J30" s="8">
        <v>1</v>
      </c>
      <c r="K30" s="8">
        <v>3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f t="shared" si="4"/>
        <v>153</v>
      </c>
      <c r="S30" s="8">
        <f t="shared" si="14"/>
        <v>153</v>
      </c>
      <c r="T30" s="8">
        <f t="shared" si="15"/>
        <v>81.6</v>
      </c>
      <c r="U30" s="8">
        <f t="shared" si="18"/>
        <v>71.4</v>
      </c>
      <c r="V30" s="8">
        <v>0</v>
      </c>
      <c r="W30" s="8">
        <v>153</v>
      </c>
      <c r="X30" s="8">
        <v>153</v>
      </c>
      <c r="Y30" s="8">
        <v>0</v>
      </c>
      <c r="Z30" s="8">
        <v>153</v>
      </c>
      <c r="AA30" s="8">
        <v>0</v>
      </c>
      <c r="AB30" s="8">
        <f t="shared" si="13"/>
        <v>0</v>
      </c>
      <c r="AC30" s="8">
        <f t="shared" si="17"/>
        <v>153</v>
      </c>
      <c r="AD30" s="8">
        <f t="shared" si="9"/>
        <v>153</v>
      </c>
      <c r="AE30" s="8">
        <f t="shared" si="10"/>
        <v>81.6</v>
      </c>
      <c r="AF30" s="8">
        <f t="shared" si="11"/>
        <v>71.4</v>
      </c>
      <c r="AG30" s="8">
        <f t="shared" ref="AG30:AG42" si="19">AA30+AB30</f>
        <v>0</v>
      </c>
      <c r="AH30" s="8"/>
      <c r="AI30" s="8" t="s">
        <v>56</v>
      </c>
    </row>
    <row r="31" s="1" customFormat="1" ht="34" customHeight="1" spans="1:35">
      <c r="A31" s="8">
        <v>26</v>
      </c>
      <c r="B31" s="8" t="s">
        <v>27</v>
      </c>
      <c r="C31" s="12" t="s">
        <v>27</v>
      </c>
      <c r="D31" s="8">
        <v>24</v>
      </c>
      <c r="E31" s="8">
        <v>64</v>
      </c>
      <c r="F31" s="8">
        <v>11</v>
      </c>
      <c r="G31" s="8">
        <v>3</v>
      </c>
      <c r="H31" s="8">
        <v>2</v>
      </c>
      <c r="I31" s="8">
        <v>3</v>
      </c>
      <c r="J31" s="8">
        <v>1</v>
      </c>
      <c r="K31" s="8">
        <v>4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f t="shared" si="4"/>
        <v>96</v>
      </c>
      <c r="S31" s="8">
        <f t="shared" si="14"/>
        <v>96</v>
      </c>
      <c r="T31" s="8">
        <f t="shared" si="15"/>
        <v>51.2</v>
      </c>
      <c r="U31" s="8">
        <f t="shared" si="18"/>
        <v>44.8</v>
      </c>
      <c r="V31" s="8">
        <v>0</v>
      </c>
      <c r="W31" s="8">
        <f t="shared" si="16"/>
        <v>102</v>
      </c>
      <c r="X31" s="8">
        <v>102</v>
      </c>
      <c r="Y31" s="8">
        <v>0</v>
      </c>
      <c r="Z31" s="8">
        <v>102</v>
      </c>
      <c r="AA31" s="8">
        <v>0</v>
      </c>
      <c r="AB31" s="8">
        <f t="shared" si="13"/>
        <v>6</v>
      </c>
      <c r="AC31" s="8">
        <f t="shared" si="17"/>
        <v>102</v>
      </c>
      <c r="AD31" s="8">
        <f t="shared" si="9"/>
        <v>96</v>
      </c>
      <c r="AE31" s="8">
        <f t="shared" si="10"/>
        <v>51.2</v>
      </c>
      <c r="AF31" s="8">
        <f t="shared" si="11"/>
        <v>44.8</v>
      </c>
      <c r="AG31" s="8">
        <f t="shared" si="19"/>
        <v>6</v>
      </c>
      <c r="AH31" s="8">
        <v>-6</v>
      </c>
      <c r="AI31" s="8" t="s">
        <v>57</v>
      </c>
    </row>
    <row r="32" s="1" customFormat="1" ht="34" customHeight="1" spans="1:35">
      <c r="A32" s="8">
        <v>27</v>
      </c>
      <c r="B32" s="8" t="s">
        <v>30</v>
      </c>
      <c r="C32" s="12" t="s">
        <v>30</v>
      </c>
      <c r="D32" s="8">
        <v>17</v>
      </c>
      <c r="E32" s="8">
        <v>32</v>
      </c>
      <c r="F32" s="8">
        <v>9</v>
      </c>
      <c r="G32" s="8">
        <v>5</v>
      </c>
      <c r="H32" s="8">
        <v>2</v>
      </c>
      <c r="I32" s="8">
        <v>0</v>
      </c>
      <c r="J32" s="8">
        <v>0</v>
      </c>
      <c r="K32" s="8">
        <v>0</v>
      </c>
      <c r="L32" s="8">
        <v>1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f t="shared" si="4"/>
        <v>48</v>
      </c>
      <c r="S32" s="8">
        <f t="shared" si="14"/>
        <v>48</v>
      </c>
      <c r="T32" s="8">
        <f t="shared" si="15"/>
        <v>25.6</v>
      </c>
      <c r="U32" s="8">
        <f t="shared" si="18"/>
        <v>22.4</v>
      </c>
      <c r="V32" s="8">
        <v>0</v>
      </c>
      <c r="W32" s="8">
        <f t="shared" si="16"/>
        <v>48</v>
      </c>
      <c r="X32" s="8">
        <v>48</v>
      </c>
      <c r="Y32" s="8">
        <v>0</v>
      </c>
      <c r="Z32" s="8">
        <v>48</v>
      </c>
      <c r="AA32" s="8">
        <v>0</v>
      </c>
      <c r="AB32" s="8">
        <f t="shared" si="13"/>
        <v>0</v>
      </c>
      <c r="AC32" s="8">
        <f t="shared" si="17"/>
        <v>48</v>
      </c>
      <c r="AD32" s="8">
        <f t="shared" si="9"/>
        <v>48</v>
      </c>
      <c r="AE32" s="8">
        <f t="shared" si="10"/>
        <v>25.6</v>
      </c>
      <c r="AF32" s="8">
        <f t="shared" si="11"/>
        <v>22.4</v>
      </c>
      <c r="AG32" s="8">
        <f t="shared" si="19"/>
        <v>0</v>
      </c>
      <c r="AH32" s="8"/>
      <c r="AI32" s="8"/>
    </row>
    <row r="33" s="1" customFormat="1" ht="34" customHeight="1" spans="1:35">
      <c r="A33" s="8">
        <v>28</v>
      </c>
      <c r="B33" s="8" t="s">
        <v>32</v>
      </c>
      <c r="C33" s="12" t="s">
        <v>155</v>
      </c>
      <c r="D33" s="8">
        <v>29</v>
      </c>
      <c r="E33" s="8">
        <v>129</v>
      </c>
      <c r="F33" s="8">
        <v>2</v>
      </c>
      <c r="G33" s="8">
        <v>1</v>
      </c>
      <c r="H33" s="8">
        <v>6</v>
      </c>
      <c r="I33" s="8">
        <v>7</v>
      </c>
      <c r="J33" s="8">
        <v>5</v>
      </c>
      <c r="K33" s="8">
        <v>3</v>
      </c>
      <c r="L33" s="8">
        <v>4</v>
      </c>
      <c r="M33" s="8">
        <v>1</v>
      </c>
      <c r="N33" s="8">
        <v>0</v>
      </c>
      <c r="O33" s="8">
        <v>0</v>
      </c>
      <c r="P33" s="8">
        <v>0</v>
      </c>
      <c r="Q33" s="8">
        <v>0</v>
      </c>
      <c r="R33" s="8">
        <f t="shared" si="4"/>
        <v>193.5</v>
      </c>
      <c r="S33" s="8">
        <f t="shared" si="14"/>
        <v>193.5</v>
      </c>
      <c r="T33" s="8">
        <f t="shared" si="15"/>
        <v>103.2</v>
      </c>
      <c r="U33" s="8">
        <f t="shared" si="18"/>
        <v>90.3</v>
      </c>
      <c r="V33" s="8">
        <v>0</v>
      </c>
      <c r="W33" s="8">
        <f t="shared" si="16"/>
        <v>193.5</v>
      </c>
      <c r="X33" s="8">
        <v>193.5</v>
      </c>
      <c r="Y33" s="8">
        <v>0</v>
      </c>
      <c r="Z33" s="8">
        <v>193.5</v>
      </c>
      <c r="AA33" s="8">
        <v>0</v>
      </c>
      <c r="AB33" s="8">
        <f t="shared" si="13"/>
        <v>0</v>
      </c>
      <c r="AC33" s="8">
        <f t="shared" si="17"/>
        <v>193.5</v>
      </c>
      <c r="AD33" s="8">
        <f t="shared" si="9"/>
        <v>193.5</v>
      </c>
      <c r="AE33" s="8">
        <f t="shared" si="10"/>
        <v>103.2</v>
      </c>
      <c r="AF33" s="8">
        <f t="shared" si="11"/>
        <v>90.3</v>
      </c>
      <c r="AG33" s="8">
        <f t="shared" si="19"/>
        <v>0</v>
      </c>
      <c r="AH33" s="8"/>
      <c r="AI33" s="8"/>
    </row>
    <row r="34" s="1" customFormat="1" ht="34" customHeight="1" spans="1:35">
      <c r="A34" s="8">
        <v>29</v>
      </c>
      <c r="B34" s="8" t="s">
        <v>35</v>
      </c>
      <c r="C34" s="12" t="s">
        <v>35</v>
      </c>
      <c r="D34" s="8">
        <v>42</v>
      </c>
      <c r="E34" s="8">
        <v>71</v>
      </c>
      <c r="F34" s="8">
        <v>33</v>
      </c>
      <c r="G34" s="8">
        <v>1</v>
      </c>
      <c r="H34" s="8">
        <v>1</v>
      </c>
      <c r="I34" s="8">
        <v>3</v>
      </c>
      <c r="J34" s="8">
        <v>3</v>
      </c>
      <c r="K34" s="8">
        <v>1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f t="shared" si="4"/>
        <v>106.5</v>
      </c>
      <c r="S34" s="8">
        <f t="shared" si="14"/>
        <v>106.5</v>
      </c>
      <c r="T34" s="8">
        <f t="shared" si="15"/>
        <v>56.8</v>
      </c>
      <c r="U34" s="8">
        <f t="shared" si="18"/>
        <v>49.7</v>
      </c>
      <c r="V34" s="8">
        <v>0</v>
      </c>
      <c r="W34" s="8">
        <f t="shared" si="16"/>
        <v>106.5</v>
      </c>
      <c r="X34" s="8">
        <v>106.5</v>
      </c>
      <c r="Y34" s="8">
        <v>0</v>
      </c>
      <c r="Z34" s="8">
        <v>106.5</v>
      </c>
      <c r="AA34" s="8">
        <v>0</v>
      </c>
      <c r="AB34" s="8">
        <f t="shared" si="13"/>
        <v>0</v>
      </c>
      <c r="AC34" s="8">
        <f t="shared" si="17"/>
        <v>106.5</v>
      </c>
      <c r="AD34" s="8">
        <f t="shared" si="9"/>
        <v>106.5</v>
      </c>
      <c r="AE34" s="8">
        <f t="shared" si="10"/>
        <v>56.8</v>
      </c>
      <c r="AF34" s="8">
        <f t="shared" si="11"/>
        <v>49.7</v>
      </c>
      <c r="AG34" s="8">
        <f t="shared" si="19"/>
        <v>0</v>
      </c>
      <c r="AH34" s="8"/>
      <c r="AI34" s="8"/>
    </row>
    <row r="35" s="1" customFormat="1" ht="34" customHeight="1" spans="1:35">
      <c r="A35" s="8">
        <v>30</v>
      </c>
      <c r="B35" s="8" t="s">
        <v>41</v>
      </c>
      <c r="C35" s="12" t="s">
        <v>41</v>
      </c>
      <c r="D35" s="8">
        <v>1</v>
      </c>
      <c r="E35" s="8">
        <f t="shared" ref="E35" si="20">F35*1+G35*2+H35*3+I35*4+J35*5+K35*6+L35*7+M35*8+N35*9+O35*10+P35*11+Q35*12</f>
        <v>3</v>
      </c>
      <c r="F35" s="8"/>
      <c r="G35" s="8"/>
      <c r="H35" s="8">
        <v>1</v>
      </c>
      <c r="I35" s="8"/>
      <c r="J35" s="8"/>
      <c r="K35" s="8"/>
      <c r="L35" s="8"/>
      <c r="M35" s="8"/>
      <c r="N35" s="8"/>
      <c r="O35" s="8"/>
      <c r="P35" s="8"/>
      <c r="Q35" s="8"/>
      <c r="R35" s="8">
        <f t="shared" si="4"/>
        <v>4.5</v>
      </c>
      <c r="S35" s="8">
        <f t="shared" si="14"/>
        <v>4.5</v>
      </c>
      <c r="T35" s="8">
        <f t="shared" si="15"/>
        <v>2.4</v>
      </c>
      <c r="U35" s="8">
        <f t="shared" si="18"/>
        <v>2.1</v>
      </c>
      <c r="V35" s="8">
        <v>0</v>
      </c>
      <c r="W35" s="8">
        <f t="shared" si="16"/>
        <v>4.5</v>
      </c>
      <c r="X35" s="8">
        <v>4.5</v>
      </c>
      <c r="Y35" s="8">
        <v>0</v>
      </c>
      <c r="Z35" s="8">
        <v>4.5</v>
      </c>
      <c r="AA35" s="8">
        <v>0</v>
      </c>
      <c r="AB35" s="8">
        <f t="shared" si="13"/>
        <v>0</v>
      </c>
      <c r="AC35" s="8">
        <f t="shared" si="17"/>
        <v>4.5</v>
      </c>
      <c r="AD35" s="8">
        <f t="shared" si="9"/>
        <v>4.5</v>
      </c>
      <c r="AE35" s="8">
        <f t="shared" si="10"/>
        <v>2.4</v>
      </c>
      <c r="AF35" s="8">
        <f t="shared" si="11"/>
        <v>2.1</v>
      </c>
      <c r="AG35" s="8">
        <f t="shared" si="19"/>
        <v>0</v>
      </c>
      <c r="AH35" s="8"/>
      <c r="AI35" s="8"/>
    </row>
    <row r="36" s="1" customFormat="1" ht="34" customHeight="1" spans="1:35">
      <c r="A36" s="8">
        <v>31</v>
      </c>
      <c r="B36" s="8" t="s">
        <v>43</v>
      </c>
      <c r="C36" s="12" t="s">
        <v>43</v>
      </c>
      <c r="D36" s="8">
        <v>23</v>
      </c>
      <c r="E36" s="8">
        <v>36</v>
      </c>
      <c r="F36" s="8">
        <v>18</v>
      </c>
      <c r="G36" s="8">
        <v>1</v>
      </c>
      <c r="H36" s="8">
        <v>1</v>
      </c>
      <c r="I36" s="8">
        <v>2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f t="shared" si="4"/>
        <v>54</v>
      </c>
      <c r="S36" s="8">
        <f t="shared" si="14"/>
        <v>54</v>
      </c>
      <c r="T36" s="8">
        <f t="shared" si="15"/>
        <v>28.8</v>
      </c>
      <c r="U36" s="8">
        <f t="shared" si="18"/>
        <v>25.2</v>
      </c>
      <c r="V36" s="8">
        <v>0</v>
      </c>
      <c r="W36" s="8">
        <f t="shared" si="16"/>
        <v>54</v>
      </c>
      <c r="X36" s="8">
        <v>54</v>
      </c>
      <c r="Y36" s="8">
        <v>0</v>
      </c>
      <c r="Z36" s="8">
        <v>54</v>
      </c>
      <c r="AA36" s="8">
        <v>0</v>
      </c>
      <c r="AB36" s="8">
        <f t="shared" si="13"/>
        <v>0</v>
      </c>
      <c r="AC36" s="8">
        <f t="shared" si="17"/>
        <v>54</v>
      </c>
      <c r="AD36" s="8">
        <f t="shared" si="9"/>
        <v>54</v>
      </c>
      <c r="AE36" s="8">
        <f t="shared" si="10"/>
        <v>28.8</v>
      </c>
      <c r="AF36" s="8">
        <f t="shared" si="11"/>
        <v>25.2</v>
      </c>
      <c r="AG36" s="8">
        <f t="shared" si="19"/>
        <v>0</v>
      </c>
      <c r="AH36" s="8"/>
      <c r="AI36" s="8"/>
    </row>
    <row r="37" s="1" customFormat="1" ht="34" customHeight="1" spans="1:35">
      <c r="A37" s="8">
        <v>32</v>
      </c>
      <c r="B37" s="8" t="s">
        <v>21</v>
      </c>
      <c r="C37" s="12" t="s">
        <v>59</v>
      </c>
      <c r="D37" s="8">
        <v>1</v>
      </c>
      <c r="E37" s="8">
        <f>F37*1+G37*2+H37*3+I37*4+J37*5+K37*6+L37*7+M37*8+N37*9+O37*10+P37*11+Q37*12</f>
        <v>6</v>
      </c>
      <c r="F37" s="8"/>
      <c r="G37" s="8"/>
      <c r="H37" s="8"/>
      <c r="I37" s="8"/>
      <c r="J37" s="8"/>
      <c r="K37" s="8">
        <v>1</v>
      </c>
      <c r="L37" s="8"/>
      <c r="M37" s="8"/>
      <c r="N37" s="8"/>
      <c r="O37" s="8"/>
      <c r="P37" s="8"/>
      <c r="Q37" s="8"/>
      <c r="R37" s="8">
        <f t="shared" si="4"/>
        <v>9</v>
      </c>
      <c r="S37" s="8">
        <f t="shared" ref="S37:S82" si="21">T37+U37</f>
        <v>9</v>
      </c>
      <c r="T37" s="8">
        <f t="shared" ref="T37:T38" si="22">E37*0.8</f>
        <v>4.8</v>
      </c>
      <c r="U37" s="8">
        <f t="shared" ref="U37" si="23">E37*(1.5-0.8)</f>
        <v>4.2</v>
      </c>
      <c r="V37" s="8">
        <v>0</v>
      </c>
      <c r="W37" s="8">
        <f t="shared" si="16"/>
        <v>9</v>
      </c>
      <c r="X37" s="8">
        <v>9</v>
      </c>
      <c r="Y37" s="8">
        <v>0</v>
      </c>
      <c r="Z37" s="8">
        <v>9</v>
      </c>
      <c r="AA37" s="8">
        <v>0</v>
      </c>
      <c r="AB37" s="8">
        <f t="shared" si="13"/>
        <v>0</v>
      </c>
      <c r="AC37" s="8">
        <f t="shared" si="17"/>
        <v>9</v>
      </c>
      <c r="AD37" s="8">
        <f t="shared" si="9"/>
        <v>9</v>
      </c>
      <c r="AE37" s="8">
        <f t="shared" si="10"/>
        <v>4.8</v>
      </c>
      <c r="AF37" s="8">
        <f t="shared" si="11"/>
        <v>4.2</v>
      </c>
      <c r="AG37" s="8">
        <f t="shared" si="19"/>
        <v>0</v>
      </c>
      <c r="AH37" s="8"/>
      <c r="AI37" s="8"/>
    </row>
    <row r="38" s="1" customFormat="1" ht="34" customHeight="1" spans="1:35">
      <c r="A38" s="8">
        <v>33</v>
      </c>
      <c r="B38" s="8" t="s">
        <v>17</v>
      </c>
      <c r="C38" s="13" t="s">
        <v>75</v>
      </c>
      <c r="D38" s="8">
        <v>56</v>
      </c>
      <c r="E38" s="8">
        <f>F38*1+G38*2+H38*3+I38*4+J38*5+K38*6+L38*7+M38*8+N38*9+O38*10+P38*11+Q38*12</f>
        <v>211</v>
      </c>
      <c r="F38" s="8">
        <v>5</v>
      </c>
      <c r="G38" s="8">
        <v>14</v>
      </c>
      <c r="H38" s="8">
        <v>8</v>
      </c>
      <c r="I38" s="8">
        <v>10</v>
      </c>
      <c r="J38" s="8">
        <v>11</v>
      </c>
      <c r="K38" s="8">
        <v>3</v>
      </c>
      <c r="L38" s="8">
        <v>2</v>
      </c>
      <c r="M38" s="8">
        <v>2</v>
      </c>
      <c r="N38" s="8"/>
      <c r="O38" s="8"/>
      <c r="P38" s="8">
        <v>1</v>
      </c>
      <c r="Q38" s="8"/>
      <c r="R38" s="8">
        <f t="shared" ref="R38:R82" si="24">S38+V38</f>
        <v>949.5</v>
      </c>
      <c r="S38" s="8">
        <f t="shared" si="21"/>
        <v>527.5</v>
      </c>
      <c r="T38" s="8">
        <f t="shared" si="22"/>
        <v>168.8</v>
      </c>
      <c r="U38" s="8">
        <f>E38*(2.5-0.8)</f>
        <v>358.7</v>
      </c>
      <c r="V38" s="8">
        <f>E38*2</f>
        <v>422</v>
      </c>
      <c r="W38" s="8">
        <f t="shared" si="16"/>
        <v>887.5</v>
      </c>
      <c r="X38" s="8">
        <f>Y38+Z38</f>
        <v>527.5</v>
      </c>
      <c r="Y38" s="8">
        <f>150+18.8</f>
        <v>168.8</v>
      </c>
      <c r="Z38" s="8">
        <v>358.7</v>
      </c>
      <c r="AA38" s="10">
        <v>360</v>
      </c>
      <c r="AB38" s="8">
        <f t="shared" ref="AB38:AB47" si="25">X38-S38</f>
        <v>0</v>
      </c>
      <c r="AC38" s="8">
        <f t="shared" si="17"/>
        <v>887.5</v>
      </c>
      <c r="AD38" s="8">
        <f t="shared" si="9"/>
        <v>527.5</v>
      </c>
      <c r="AE38" s="8">
        <f t="shared" si="10"/>
        <v>168.8</v>
      </c>
      <c r="AF38" s="8">
        <f t="shared" si="11"/>
        <v>358.7</v>
      </c>
      <c r="AG38" s="8">
        <f t="shared" si="19"/>
        <v>360</v>
      </c>
      <c r="AH38" s="8"/>
      <c r="AI38" s="8" t="s">
        <v>76</v>
      </c>
    </row>
    <row r="39" s="1" customFormat="1" ht="34" customHeight="1" spans="1:35">
      <c r="A39" s="8">
        <v>34</v>
      </c>
      <c r="B39" s="8" t="s">
        <v>17</v>
      </c>
      <c r="C39" s="13" t="s">
        <v>77</v>
      </c>
      <c r="D39" s="8">
        <v>108</v>
      </c>
      <c r="E39" s="8">
        <f>F39*1+G39*2+H39*3+I39*4+J39*5+K39*6+L39*7+M39*8+N39*9+O39*10+P39*11+Q39*12</f>
        <v>159</v>
      </c>
      <c r="F39" s="8">
        <v>84</v>
      </c>
      <c r="G39" s="8">
        <v>11</v>
      </c>
      <c r="H39" s="8">
        <v>4</v>
      </c>
      <c r="I39" s="8">
        <v>5</v>
      </c>
      <c r="J39" s="8">
        <v>3</v>
      </c>
      <c r="K39" s="8">
        <v>1</v>
      </c>
      <c r="L39" s="8"/>
      <c r="M39" s="8"/>
      <c r="N39" s="8"/>
      <c r="O39" s="8"/>
      <c r="P39" s="8"/>
      <c r="Q39" s="8"/>
      <c r="R39" s="8">
        <f t="shared" si="24"/>
        <v>715.5</v>
      </c>
      <c r="S39" s="8">
        <f t="shared" si="21"/>
        <v>397.5</v>
      </c>
      <c r="T39" s="8">
        <f t="shared" ref="T39:T82" si="26">E39*0.8</f>
        <v>127.2</v>
      </c>
      <c r="U39" s="8">
        <f t="shared" ref="U39:U82" si="27">E39*(2.5-0.8)</f>
        <v>270.3</v>
      </c>
      <c r="V39" s="8">
        <f t="shared" ref="V39:V43" si="28">E39*2</f>
        <v>318</v>
      </c>
      <c r="W39" s="8">
        <f t="shared" ref="W39:W42" si="29">X39+AA39</f>
        <v>670</v>
      </c>
      <c r="X39" s="8">
        <f t="shared" ref="X39:X42" si="30">Y39+Z39</f>
        <v>400</v>
      </c>
      <c r="Y39" s="8">
        <f>80+48</f>
        <v>128</v>
      </c>
      <c r="Z39" s="8">
        <v>272</v>
      </c>
      <c r="AA39" s="10">
        <v>270</v>
      </c>
      <c r="AB39" s="8">
        <f t="shared" si="25"/>
        <v>2.5</v>
      </c>
      <c r="AC39" s="8">
        <f t="shared" si="17"/>
        <v>670</v>
      </c>
      <c r="AD39" s="8">
        <f t="shared" si="9"/>
        <v>397.5</v>
      </c>
      <c r="AE39" s="8">
        <f t="shared" si="10"/>
        <v>127.2</v>
      </c>
      <c r="AF39" s="8">
        <f t="shared" si="11"/>
        <v>270.3</v>
      </c>
      <c r="AG39" s="8">
        <f t="shared" si="19"/>
        <v>272.5</v>
      </c>
      <c r="AH39" s="8"/>
      <c r="AI39" s="8" t="s">
        <v>76</v>
      </c>
    </row>
    <row r="40" s="1" customFormat="1" ht="34" customHeight="1" spans="1:35">
      <c r="A40" s="8">
        <v>35</v>
      </c>
      <c r="B40" s="8" t="s">
        <v>17</v>
      </c>
      <c r="C40" s="13" t="s">
        <v>78</v>
      </c>
      <c r="D40" s="8">
        <v>47</v>
      </c>
      <c r="E40" s="8">
        <f t="shared" ref="E40:E49" si="31">F40*1+G40*2+H40*3+I40*4+J40*5+K40*6+L40*7+M40*8+N40*9+O40*10+P40*11+Q40*12</f>
        <v>144</v>
      </c>
      <c r="F40" s="8">
        <v>8</v>
      </c>
      <c r="G40" s="8">
        <v>13</v>
      </c>
      <c r="H40" s="8">
        <v>6</v>
      </c>
      <c r="I40" s="8">
        <v>11</v>
      </c>
      <c r="J40" s="8">
        <v>8</v>
      </c>
      <c r="K40" s="8"/>
      <c r="L40" s="8"/>
      <c r="M40" s="8">
        <v>1</v>
      </c>
      <c r="N40" s="8"/>
      <c r="O40" s="8"/>
      <c r="P40" s="8"/>
      <c r="Q40" s="8"/>
      <c r="R40" s="8">
        <f t="shared" si="24"/>
        <v>648</v>
      </c>
      <c r="S40" s="8">
        <f t="shared" si="21"/>
        <v>360</v>
      </c>
      <c r="T40" s="8">
        <f t="shared" si="26"/>
        <v>115.2</v>
      </c>
      <c r="U40" s="8">
        <f t="shared" si="27"/>
        <v>244.8</v>
      </c>
      <c r="V40" s="8">
        <f t="shared" si="28"/>
        <v>288</v>
      </c>
      <c r="W40" s="8">
        <f t="shared" si="29"/>
        <v>600</v>
      </c>
      <c r="X40" s="8">
        <f t="shared" si="30"/>
        <v>360</v>
      </c>
      <c r="Y40" s="8">
        <v>115.2</v>
      </c>
      <c r="Z40" s="8">
        <v>244.8</v>
      </c>
      <c r="AA40" s="10">
        <v>240</v>
      </c>
      <c r="AB40" s="8">
        <f t="shared" si="25"/>
        <v>0</v>
      </c>
      <c r="AC40" s="8">
        <f t="shared" ref="AC39:AC42" si="32">AD40+AG40</f>
        <v>600</v>
      </c>
      <c r="AD40" s="8">
        <f t="shared" si="9"/>
        <v>360</v>
      </c>
      <c r="AE40" s="8">
        <f t="shared" si="10"/>
        <v>115.2</v>
      </c>
      <c r="AF40" s="8">
        <f t="shared" si="11"/>
        <v>244.8</v>
      </c>
      <c r="AG40" s="8">
        <f t="shared" si="19"/>
        <v>240</v>
      </c>
      <c r="AH40" s="8"/>
      <c r="AI40" s="8" t="s">
        <v>76</v>
      </c>
    </row>
    <row r="41" s="1" customFormat="1" ht="34" customHeight="1" spans="1:35">
      <c r="A41" s="8">
        <v>36</v>
      </c>
      <c r="B41" s="8" t="s">
        <v>21</v>
      </c>
      <c r="C41" s="13" t="s">
        <v>79</v>
      </c>
      <c r="D41" s="8">
        <v>167</v>
      </c>
      <c r="E41" s="8">
        <f t="shared" si="31"/>
        <v>707</v>
      </c>
      <c r="F41" s="8"/>
      <c r="G41" s="8"/>
      <c r="H41" s="8">
        <v>44</v>
      </c>
      <c r="I41" s="8">
        <v>62</v>
      </c>
      <c r="J41" s="8">
        <v>43</v>
      </c>
      <c r="K41" s="8">
        <v>14</v>
      </c>
      <c r="L41" s="8">
        <v>4</v>
      </c>
      <c r="M41" s="8"/>
      <c r="N41" s="8"/>
      <c r="O41" s="8"/>
      <c r="P41" s="8"/>
      <c r="Q41" s="8"/>
      <c r="R41" s="8">
        <f t="shared" si="24"/>
        <v>3181.5</v>
      </c>
      <c r="S41" s="8">
        <f t="shared" si="21"/>
        <v>1767.5</v>
      </c>
      <c r="T41" s="8">
        <f t="shared" si="26"/>
        <v>565.6</v>
      </c>
      <c r="U41" s="8">
        <f t="shared" si="27"/>
        <v>1201.9</v>
      </c>
      <c r="V41" s="8">
        <f t="shared" si="28"/>
        <v>1414</v>
      </c>
      <c r="W41" s="8">
        <f t="shared" si="29"/>
        <v>2987.5</v>
      </c>
      <c r="X41" s="8">
        <f t="shared" si="30"/>
        <v>1787.5</v>
      </c>
      <c r="Y41" s="8">
        <f>200+100+272</f>
        <v>572</v>
      </c>
      <c r="Z41" s="8">
        <v>1215.5</v>
      </c>
      <c r="AA41" s="10">
        <v>1200</v>
      </c>
      <c r="AB41" s="8">
        <f t="shared" si="25"/>
        <v>20</v>
      </c>
      <c r="AC41" s="8">
        <f t="shared" si="32"/>
        <v>2987.5</v>
      </c>
      <c r="AD41" s="8">
        <f t="shared" si="9"/>
        <v>1767.5</v>
      </c>
      <c r="AE41" s="8">
        <f t="shared" si="10"/>
        <v>565.6</v>
      </c>
      <c r="AF41" s="8">
        <f t="shared" si="11"/>
        <v>1201.9</v>
      </c>
      <c r="AG41" s="8">
        <f t="shared" si="19"/>
        <v>1220</v>
      </c>
      <c r="AH41" s="8"/>
      <c r="AI41" s="8" t="s">
        <v>76</v>
      </c>
    </row>
    <row r="42" s="1" customFormat="1" ht="34" customHeight="1" spans="1:35">
      <c r="A42" s="8">
        <v>37</v>
      </c>
      <c r="B42" s="8" t="s">
        <v>21</v>
      </c>
      <c r="C42" s="13" t="s">
        <v>80</v>
      </c>
      <c r="D42" s="8">
        <v>117</v>
      </c>
      <c r="E42" s="8">
        <f t="shared" si="31"/>
        <v>143</v>
      </c>
      <c r="F42" s="8">
        <v>91</v>
      </c>
      <c r="G42" s="8">
        <v>26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>
        <f t="shared" si="24"/>
        <v>643.5</v>
      </c>
      <c r="S42" s="8">
        <f t="shared" si="21"/>
        <v>357.5</v>
      </c>
      <c r="T42" s="8">
        <f t="shared" si="26"/>
        <v>114.4</v>
      </c>
      <c r="U42" s="8">
        <f t="shared" si="27"/>
        <v>243.1</v>
      </c>
      <c r="V42" s="8">
        <f t="shared" si="28"/>
        <v>286</v>
      </c>
      <c r="W42" s="8">
        <f t="shared" si="29"/>
        <v>597.5</v>
      </c>
      <c r="X42" s="8">
        <f t="shared" si="30"/>
        <v>357.5</v>
      </c>
      <c r="Y42" s="8">
        <f>50+64.4</f>
        <v>114.4</v>
      </c>
      <c r="Z42" s="8">
        <v>243.1</v>
      </c>
      <c r="AA42" s="10">
        <v>240</v>
      </c>
      <c r="AB42" s="8">
        <f t="shared" si="25"/>
        <v>0</v>
      </c>
      <c r="AC42" s="8">
        <f t="shared" si="32"/>
        <v>597.5</v>
      </c>
      <c r="AD42" s="8">
        <f t="shared" si="9"/>
        <v>357.5</v>
      </c>
      <c r="AE42" s="8">
        <f t="shared" si="10"/>
        <v>114.4</v>
      </c>
      <c r="AF42" s="8">
        <f t="shared" si="11"/>
        <v>243.1</v>
      </c>
      <c r="AG42" s="8">
        <f t="shared" si="19"/>
        <v>240</v>
      </c>
      <c r="AH42" s="8"/>
      <c r="AI42" s="8" t="s">
        <v>76</v>
      </c>
    </row>
    <row r="43" s="1" customFormat="1" ht="34" customHeight="1" spans="1:35">
      <c r="A43" s="8">
        <v>38</v>
      </c>
      <c r="B43" s="8" t="s">
        <v>23</v>
      </c>
      <c r="C43" s="13" t="s">
        <v>60</v>
      </c>
      <c r="D43" s="8">
        <v>11</v>
      </c>
      <c r="E43" s="8">
        <f t="shared" si="31"/>
        <v>50</v>
      </c>
      <c r="F43" s="8"/>
      <c r="G43" s="8"/>
      <c r="H43" s="8">
        <v>2</v>
      </c>
      <c r="I43" s="8">
        <v>2</v>
      </c>
      <c r="J43" s="8">
        <v>6</v>
      </c>
      <c r="K43" s="8">
        <v>1</v>
      </c>
      <c r="L43" s="8"/>
      <c r="M43" s="8"/>
      <c r="N43" s="8"/>
      <c r="O43" s="8"/>
      <c r="P43" s="8"/>
      <c r="Q43" s="8"/>
      <c r="R43" s="8">
        <f t="shared" si="24"/>
        <v>225</v>
      </c>
      <c r="S43" s="8">
        <f t="shared" si="21"/>
        <v>125</v>
      </c>
      <c r="T43" s="8">
        <f t="shared" si="26"/>
        <v>40</v>
      </c>
      <c r="U43" s="8">
        <f t="shared" si="27"/>
        <v>85</v>
      </c>
      <c r="V43" s="8">
        <f t="shared" si="28"/>
        <v>100</v>
      </c>
      <c r="W43" s="8"/>
      <c r="X43" s="8"/>
      <c r="Y43" s="8"/>
      <c r="Z43" s="8"/>
      <c r="AA43" s="8"/>
      <c r="AB43" s="8">
        <f t="shared" si="25"/>
        <v>-125</v>
      </c>
      <c r="AC43" s="8"/>
      <c r="AD43" s="8"/>
      <c r="AE43" s="8"/>
      <c r="AF43" s="8"/>
      <c r="AG43" s="8"/>
      <c r="AH43" s="8"/>
      <c r="AI43" s="8" t="s">
        <v>153</v>
      </c>
    </row>
    <row r="44" s="1" customFormat="1" ht="34" customHeight="1" spans="1:35">
      <c r="A44" s="8">
        <v>39</v>
      </c>
      <c r="B44" s="8" t="s">
        <v>23</v>
      </c>
      <c r="C44" s="13" t="s">
        <v>81</v>
      </c>
      <c r="D44" s="8">
        <v>70</v>
      </c>
      <c r="E44" s="8">
        <f t="shared" si="31"/>
        <v>272</v>
      </c>
      <c r="F44" s="8"/>
      <c r="G44" s="8">
        <v>9</v>
      </c>
      <c r="H44" s="8">
        <v>20</v>
      </c>
      <c r="I44" s="8">
        <v>23</v>
      </c>
      <c r="J44" s="8">
        <v>8</v>
      </c>
      <c r="K44" s="8">
        <v>8</v>
      </c>
      <c r="L44" s="8">
        <v>2</v>
      </c>
      <c r="M44" s="8"/>
      <c r="N44" s="8"/>
      <c r="O44" s="8"/>
      <c r="P44" s="8"/>
      <c r="Q44" s="8"/>
      <c r="R44" s="8">
        <f t="shared" si="24"/>
        <v>1224</v>
      </c>
      <c r="S44" s="8">
        <f t="shared" si="21"/>
        <v>680</v>
      </c>
      <c r="T44" s="8">
        <f t="shared" si="26"/>
        <v>217.6</v>
      </c>
      <c r="U44" s="8">
        <f t="shared" si="27"/>
        <v>462.4</v>
      </c>
      <c r="V44" s="8">
        <f t="shared" ref="V44:V48" si="33">E44*2</f>
        <v>544</v>
      </c>
      <c r="W44" s="8">
        <f t="shared" ref="W44:W45" si="34">X44+AA44</f>
        <v>1140</v>
      </c>
      <c r="X44" s="8">
        <f t="shared" ref="X44:X45" si="35">Y44+Z44</f>
        <v>690</v>
      </c>
      <c r="Y44" s="8">
        <f>120+100.8</f>
        <v>220.8</v>
      </c>
      <c r="Z44" s="8">
        <v>469.2</v>
      </c>
      <c r="AA44" s="10">
        <v>450</v>
      </c>
      <c r="AB44" s="8">
        <f t="shared" si="25"/>
        <v>10</v>
      </c>
      <c r="AC44" s="8">
        <f t="shared" ref="AC44:AC45" si="36">AD44+AG44</f>
        <v>1140</v>
      </c>
      <c r="AD44" s="8">
        <f>AE44+AF44</f>
        <v>680</v>
      </c>
      <c r="AE44" s="8">
        <f>T44</f>
        <v>217.6</v>
      </c>
      <c r="AF44" s="8">
        <f>U44</f>
        <v>462.4</v>
      </c>
      <c r="AG44" s="8">
        <f>AA44+AB44</f>
        <v>460</v>
      </c>
      <c r="AH44" s="8"/>
      <c r="AI44" s="8" t="s">
        <v>76</v>
      </c>
    </row>
    <row r="45" s="1" customFormat="1" ht="34" customHeight="1" spans="1:35">
      <c r="A45" s="8">
        <v>40</v>
      </c>
      <c r="B45" s="8" t="s">
        <v>23</v>
      </c>
      <c r="C45" s="13" t="s">
        <v>82</v>
      </c>
      <c r="D45" s="8">
        <v>64</v>
      </c>
      <c r="E45" s="8">
        <f t="shared" si="31"/>
        <v>89</v>
      </c>
      <c r="F45" s="8">
        <v>39</v>
      </c>
      <c r="G45" s="8">
        <v>25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>
        <f t="shared" si="24"/>
        <v>400.5</v>
      </c>
      <c r="S45" s="8">
        <f t="shared" si="21"/>
        <v>222.5</v>
      </c>
      <c r="T45" s="8">
        <f t="shared" si="26"/>
        <v>71.2</v>
      </c>
      <c r="U45" s="8">
        <f t="shared" si="27"/>
        <v>151.3</v>
      </c>
      <c r="V45" s="8">
        <f t="shared" si="33"/>
        <v>178</v>
      </c>
      <c r="W45" s="8">
        <f t="shared" si="34"/>
        <v>377.5</v>
      </c>
      <c r="X45" s="8">
        <f t="shared" si="35"/>
        <v>227.5</v>
      </c>
      <c r="Y45" s="8">
        <v>72.8</v>
      </c>
      <c r="Z45" s="8">
        <v>154.7</v>
      </c>
      <c r="AA45" s="10">
        <v>150</v>
      </c>
      <c r="AB45" s="8">
        <f t="shared" si="25"/>
        <v>5</v>
      </c>
      <c r="AC45" s="8">
        <f t="shared" si="36"/>
        <v>377.5</v>
      </c>
      <c r="AD45" s="8">
        <f>AE45+AF45</f>
        <v>222.5</v>
      </c>
      <c r="AE45" s="8">
        <f>T45</f>
        <v>71.2</v>
      </c>
      <c r="AF45" s="8">
        <f>U45</f>
        <v>151.3</v>
      </c>
      <c r="AG45" s="8">
        <f>AA45+AB45</f>
        <v>155</v>
      </c>
      <c r="AH45" s="8"/>
      <c r="AI45" s="8" t="s">
        <v>76</v>
      </c>
    </row>
    <row r="46" s="1" customFormat="1" ht="34" customHeight="1" spans="1:35">
      <c r="A46" s="8">
        <v>41</v>
      </c>
      <c r="B46" s="8" t="s">
        <v>23</v>
      </c>
      <c r="C46" s="13" t="s">
        <v>61</v>
      </c>
      <c r="D46" s="8">
        <v>21</v>
      </c>
      <c r="E46" s="8">
        <f t="shared" si="31"/>
        <v>72</v>
      </c>
      <c r="F46" s="8"/>
      <c r="G46" s="8"/>
      <c r="H46" s="8">
        <v>12</v>
      </c>
      <c r="I46" s="8">
        <v>9</v>
      </c>
      <c r="J46" s="8"/>
      <c r="K46" s="8"/>
      <c r="L46" s="8"/>
      <c r="M46" s="8"/>
      <c r="N46" s="8"/>
      <c r="O46" s="8"/>
      <c r="P46" s="8"/>
      <c r="Q46" s="8"/>
      <c r="R46" s="8">
        <f t="shared" si="24"/>
        <v>324</v>
      </c>
      <c r="S46" s="8">
        <f t="shared" si="21"/>
        <v>180</v>
      </c>
      <c r="T46" s="8">
        <f t="shared" si="26"/>
        <v>57.6</v>
      </c>
      <c r="U46" s="8">
        <f t="shared" si="27"/>
        <v>122.4</v>
      </c>
      <c r="V46" s="8">
        <f t="shared" si="33"/>
        <v>144</v>
      </c>
      <c r="W46" s="8"/>
      <c r="X46" s="8"/>
      <c r="Y46" s="8"/>
      <c r="Z46" s="8"/>
      <c r="AA46" s="8"/>
      <c r="AB46" s="8">
        <f t="shared" si="25"/>
        <v>-180</v>
      </c>
      <c r="AC46" s="8"/>
      <c r="AD46" s="8"/>
      <c r="AE46" s="8"/>
      <c r="AF46" s="8"/>
      <c r="AG46" s="8"/>
      <c r="AH46" s="8"/>
      <c r="AI46" s="8" t="s">
        <v>153</v>
      </c>
    </row>
    <row r="47" s="1" customFormat="1" ht="34" customHeight="1" spans="1:35">
      <c r="A47" s="8">
        <v>42</v>
      </c>
      <c r="B47" s="8" t="s">
        <v>23</v>
      </c>
      <c r="C47" s="13" t="s">
        <v>62</v>
      </c>
      <c r="D47" s="8">
        <v>2</v>
      </c>
      <c r="E47" s="8">
        <f t="shared" si="31"/>
        <v>4</v>
      </c>
      <c r="F47" s="8"/>
      <c r="G47" s="8">
        <v>2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>
        <f t="shared" si="24"/>
        <v>18</v>
      </c>
      <c r="S47" s="8">
        <f t="shared" si="21"/>
        <v>10</v>
      </c>
      <c r="T47" s="8">
        <f t="shared" si="26"/>
        <v>3.2</v>
      </c>
      <c r="U47" s="8">
        <f t="shared" si="27"/>
        <v>6.8</v>
      </c>
      <c r="V47" s="8">
        <f t="shared" si="33"/>
        <v>8</v>
      </c>
      <c r="W47" s="8"/>
      <c r="X47" s="8"/>
      <c r="Y47" s="8"/>
      <c r="Z47" s="8"/>
      <c r="AA47" s="8"/>
      <c r="AB47" s="8">
        <f t="shared" si="25"/>
        <v>-10</v>
      </c>
      <c r="AC47" s="8"/>
      <c r="AD47" s="8"/>
      <c r="AE47" s="8"/>
      <c r="AF47" s="8"/>
      <c r="AG47" s="8"/>
      <c r="AH47" s="8"/>
      <c r="AI47" s="8" t="s">
        <v>153</v>
      </c>
    </row>
    <row r="48" s="1" customFormat="1" ht="34" customHeight="1" spans="1:35">
      <c r="A48" s="8">
        <v>43</v>
      </c>
      <c r="B48" s="8" t="s">
        <v>49</v>
      </c>
      <c r="C48" s="13" t="s">
        <v>83</v>
      </c>
      <c r="D48" s="8">
        <v>206</v>
      </c>
      <c r="E48" s="8">
        <f t="shared" si="31"/>
        <v>459</v>
      </c>
      <c r="F48" s="8">
        <v>65</v>
      </c>
      <c r="G48" s="8">
        <v>62</v>
      </c>
      <c r="H48" s="8">
        <v>46</v>
      </c>
      <c r="I48" s="8">
        <v>33</v>
      </c>
      <c r="J48" s="8"/>
      <c r="K48" s="8"/>
      <c r="L48" s="8"/>
      <c r="M48" s="8"/>
      <c r="N48" s="8"/>
      <c r="O48" s="8"/>
      <c r="P48" s="8"/>
      <c r="Q48" s="8"/>
      <c r="R48" s="8">
        <f t="shared" si="24"/>
        <v>2065.5</v>
      </c>
      <c r="S48" s="8">
        <f t="shared" si="21"/>
        <v>1147.5</v>
      </c>
      <c r="T48" s="8">
        <f t="shared" si="26"/>
        <v>367.2</v>
      </c>
      <c r="U48" s="8">
        <f t="shared" si="27"/>
        <v>780.3</v>
      </c>
      <c r="V48" s="8">
        <f t="shared" si="33"/>
        <v>918</v>
      </c>
      <c r="W48" s="8">
        <f>X48+AA48</f>
        <v>1910</v>
      </c>
      <c r="X48" s="8">
        <f>Y48+Z48</f>
        <v>1150</v>
      </c>
      <c r="Y48" s="8">
        <f>100+100+168</f>
        <v>368</v>
      </c>
      <c r="Z48" s="8">
        <v>782</v>
      </c>
      <c r="AA48" s="10">
        <v>760</v>
      </c>
      <c r="AB48" s="8">
        <f t="shared" ref="AB48:AB82" si="37">X48-S48</f>
        <v>2.5</v>
      </c>
      <c r="AC48" s="8">
        <f t="shared" ref="AC48:AC50" si="38">AD48+AG48</f>
        <v>1910</v>
      </c>
      <c r="AD48" s="8">
        <f t="shared" ref="AD48:AD56" si="39">AE48+AF48</f>
        <v>1147.5</v>
      </c>
      <c r="AE48" s="8">
        <f>T48</f>
        <v>367.2</v>
      </c>
      <c r="AF48" s="8">
        <f t="shared" ref="AE48:AF48" si="40">U48</f>
        <v>780.3</v>
      </c>
      <c r="AG48" s="8">
        <f>AA48+AB48</f>
        <v>762.5</v>
      </c>
      <c r="AH48" s="8"/>
      <c r="AI48" s="8" t="s">
        <v>76</v>
      </c>
    </row>
    <row r="49" s="1" customFormat="1" ht="34" customHeight="1" spans="1:35">
      <c r="A49" s="8">
        <v>44</v>
      </c>
      <c r="B49" s="8" t="s">
        <v>49</v>
      </c>
      <c r="C49" s="13" t="s">
        <v>63</v>
      </c>
      <c r="D49" s="8">
        <v>31</v>
      </c>
      <c r="E49" s="8">
        <f t="shared" si="31"/>
        <v>168</v>
      </c>
      <c r="F49" s="8"/>
      <c r="G49" s="8"/>
      <c r="H49" s="8"/>
      <c r="I49" s="8"/>
      <c r="J49" s="8">
        <v>21</v>
      </c>
      <c r="K49" s="8">
        <v>8</v>
      </c>
      <c r="L49" s="8">
        <v>1</v>
      </c>
      <c r="M49" s="8">
        <v>1</v>
      </c>
      <c r="N49" s="8"/>
      <c r="O49" s="8"/>
      <c r="P49" s="8"/>
      <c r="Q49" s="8"/>
      <c r="R49" s="8">
        <f t="shared" si="24"/>
        <v>756</v>
      </c>
      <c r="S49" s="8">
        <f t="shared" si="21"/>
        <v>420</v>
      </c>
      <c r="T49" s="8">
        <f t="shared" si="26"/>
        <v>134.4</v>
      </c>
      <c r="U49" s="8">
        <f t="shared" si="27"/>
        <v>285.6</v>
      </c>
      <c r="V49" s="8">
        <f t="shared" ref="V49:V50" si="41">E49*2</f>
        <v>336</v>
      </c>
      <c r="W49" s="8">
        <v>425</v>
      </c>
      <c r="X49" s="8">
        <v>425</v>
      </c>
      <c r="Y49" s="8">
        <v>0</v>
      </c>
      <c r="Z49" s="8">
        <v>425</v>
      </c>
      <c r="AA49" s="8">
        <v>0</v>
      </c>
      <c r="AB49" s="8">
        <f t="shared" si="37"/>
        <v>5</v>
      </c>
      <c r="AC49" s="8">
        <f t="shared" si="38"/>
        <v>425</v>
      </c>
      <c r="AD49" s="8">
        <f t="shared" si="39"/>
        <v>420</v>
      </c>
      <c r="AE49" s="8">
        <f t="shared" ref="AE49:AE78" si="42">T49</f>
        <v>134.4</v>
      </c>
      <c r="AF49" s="8">
        <f t="shared" ref="AF49:AF78" si="43">U49</f>
        <v>285.6</v>
      </c>
      <c r="AG49" s="8">
        <f t="shared" ref="AG49:AG78" si="44">AA49+AB49</f>
        <v>5</v>
      </c>
      <c r="AH49" s="8">
        <v>-5</v>
      </c>
      <c r="AI49" s="8" t="s">
        <v>156</v>
      </c>
    </row>
    <row r="50" s="1" customFormat="1" ht="34" customHeight="1" spans="1:35">
      <c r="A50" s="8">
        <v>45</v>
      </c>
      <c r="B50" s="8" t="s">
        <v>51</v>
      </c>
      <c r="C50" s="13" t="s">
        <v>64</v>
      </c>
      <c r="D50" s="8">
        <v>120</v>
      </c>
      <c r="E50" s="8">
        <f t="shared" ref="E50:E52" si="45">F50*1+G50*2+H50*3+I50*4+J50*5+K50*6+L50*7+M50*8+N50*9+O50*10+P50*11+Q50*12</f>
        <v>150</v>
      </c>
      <c r="F50" s="8">
        <v>103</v>
      </c>
      <c r="G50" s="8">
        <v>11</v>
      </c>
      <c r="H50" s="8">
        <v>2</v>
      </c>
      <c r="I50" s="8">
        <v>2</v>
      </c>
      <c r="J50" s="8">
        <v>1</v>
      </c>
      <c r="K50" s="8">
        <v>1</v>
      </c>
      <c r="L50" s="8"/>
      <c r="M50" s="8"/>
      <c r="N50" s="8"/>
      <c r="O50" s="8"/>
      <c r="P50" s="8"/>
      <c r="Q50" s="8"/>
      <c r="R50" s="8">
        <f t="shared" si="24"/>
        <v>675</v>
      </c>
      <c r="S50" s="8">
        <f t="shared" si="21"/>
        <v>375</v>
      </c>
      <c r="T50" s="8">
        <f t="shared" si="26"/>
        <v>120</v>
      </c>
      <c r="U50" s="8">
        <f t="shared" si="27"/>
        <v>255</v>
      </c>
      <c r="V50" s="8">
        <f t="shared" si="41"/>
        <v>300</v>
      </c>
      <c r="W50" s="8">
        <f>X50+AA50</f>
        <v>670</v>
      </c>
      <c r="X50" s="8">
        <f>Y50+Z50</f>
        <v>500</v>
      </c>
      <c r="Y50" s="8">
        <v>100</v>
      </c>
      <c r="Z50" s="8">
        <v>400</v>
      </c>
      <c r="AA50" s="8">
        <v>170</v>
      </c>
      <c r="AB50" s="8">
        <f t="shared" si="37"/>
        <v>125</v>
      </c>
      <c r="AC50" s="8">
        <f t="shared" si="38"/>
        <v>670</v>
      </c>
      <c r="AD50" s="8">
        <f t="shared" si="39"/>
        <v>375</v>
      </c>
      <c r="AE50" s="8">
        <f t="shared" si="42"/>
        <v>120</v>
      </c>
      <c r="AF50" s="8">
        <f t="shared" si="43"/>
        <v>255</v>
      </c>
      <c r="AG50" s="8">
        <f t="shared" si="44"/>
        <v>295</v>
      </c>
      <c r="AH50" s="8"/>
      <c r="AI50" s="8" t="s">
        <v>153</v>
      </c>
    </row>
    <row r="51" s="1" customFormat="1" ht="34" customHeight="1" spans="1:35">
      <c r="A51" s="8">
        <v>46</v>
      </c>
      <c r="B51" s="8" t="s">
        <v>51</v>
      </c>
      <c r="C51" s="13" t="s">
        <v>84</v>
      </c>
      <c r="D51" s="8">
        <v>222</v>
      </c>
      <c r="E51" s="8">
        <f t="shared" si="45"/>
        <v>888</v>
      </c>
      <c r="F51" s="8">
        <v>14</v>
      </c>
      <c r="G51" s="8">
        <v>27</v>
      </c>
      <c r="H51" s="8">
        <v>39</v>
      </c>
      <c r="I51" s="8">
        <v>59</v>
      </c>
      <c r="J51" s="8">
        <v>45</v>
      </c>
      <c r="K51" s="8">
        <v>29</v>
      </c>
      <c r="L51" s="8">
        <v>7</v>
      </c>
      <c r="M51" s="8"/>
      <c r="N51" s="8">
        <v>1</v>
      </c>
      <c r="O51" s="8">
        <v>1</v>
      </c>
      <c r="P51" s="8"/>
      <c r="Q51" s="8"/>
      <c r="R51" s="8">
        <f t="shared" si="24"/>
        <v>3996</v>
      </c>
      <c r="S51" s="8">
        <f t="shared" si="21"/>
        <v>2220</v>
      </c>
      <c r="T51" s="8">
        <f t="shared" si="26"/>
        <v>710.4</v>
      </c>
      <c r="U51" s="8">
        <f t="shared" si="27"/>
        <v>1509.6</v>
      </c>
      <c r="V51" s="8">
        <f t="shared" ref="V50:V55" si="46">E51*2</f>
        <v>1776</v>
      </c>
      <c r="W51" s="8">
        <f t="shared" ref="W51:W55" si="47">X51+AA51</f>
        <v>4015</v>
      </c>
      <c r="X51" s="8">
        <f t="shared" ref="X51:X55" si="48">Y51+Z51</f>
        <v>2265</v>
      </c>
      <c r="Y51" s="8">
        <f>300+150+274.8</f>
        <v>724.8</v>
      </c>
      <c r="Z51" s="8">
        <v>1540.2</v>
      </c>
      <c r="AA51" s="10">
        <v>1750</v>
      </c>
      <c r="AB51" s="8">
        <f t="shared" si="37"/>
        <v>45</v>
      </c>
      <c r="AC51" s="8">
        <f t="shared" ref="AC51:AC55" si="49">AD51+AG51</f>
        <v>4015</v>
      </c>
      <c r="AD51" s="8">
        <f t="shared" si="39"/>
        <v>2220</v>
      </c>
      <c r="AE51" s="8">
        <f t="shared" si="42"/>
        <v>710.4</v>
      </c>
      <c r="AF51" s="8">
        <f t="shared" si="43"/>
        <v>1509.6</v>
      </c>
      <c r="AG51" s="8">
        <f t="shared" si="44"/>
        <v>1795</v>
      </c>
      <c r="AH51" s="8"/>
      <c r="AI51" s="8" t="s">
        <v>76</v>
      </c>
    </row>
    <row r="52" s="1" customFormat="1" ht="34" customHeight="1" spans="1:35">
      <c r="A52" s="8">
        <v>47</v>
      </c>
      <c r="B52" s="8" t="s">
        <v>51</v>
      </c>
      <c r="C52" s="13" t="s">
        <v>85</v>
      </c>
      <c r="D52" s="8">
        <v>32</v>
      </c>
      <c r="E52" s="8">
        <f t="shared" si="45"/>
        <v>103</v>
      </c>
      <c r="F52" s="8">
        <v>3</v>
      </c>
      <c r="G52" s="8">
        <v>7</v>
      </c>
      <c r="H52" s="8">
        <v>13</v>
      </c>
      <c r="I52" s="8">
        <v>4</v>
      </c>
      <c r="J52" s="8">
        <v>1</v>
      </c>
      <c r="K52" s="8">
        <v>2</v>
      </c>
      <c r="L52" s="8">
        <v>2</v>
      </c>
      <c r="M52" s="8"/>
      <c r="N52" s="8"/>
      <c r="O52" s="8"/>
      <c r="P52" s="8"/>
      <c r="Q52" s="8"/>
      <c r="R52" s="8">
        <f t="shared" si="24"/>
        <v>463.5</v>
      </c>
      <c r="S52" s="8">
        <f t="shared" si="21"/>
        <v>257.5</v>
      </c>
      <c r="T52" s="8">
        <f t="shared" si="26"/>
        <v>82.4</v>
      </c>
      <c r="U52" s="8">
        <f t="shared" si="27"/>
        <v>175.1</v>
      </c>
      <c r="V52" s="8">
        <f t="shared" si="46"/>
        <v>206</v>
      </c>
      <c r="W52" s="8">
        <f t="shared" si="47"/>
        <v>417.5</v>
      </c>
      <c r="X52" s="8">
        <f t="shared" si="48"/>
        <v>257.5</v>
      </c>
      <c r="Y52" s="8">
        <v>82.4</v>
      </c>
      <c r="Z52" s="8">
        <v>175.1</v>
      </c>
      <c r="AA52" s="10">
        <v>160</v>
      </c>
      <c r="AB52" s="8">
        <f t="shared" si="37"/>
        <v>0</v>
      </c>
      <c r="AC52" s="8">
        <f t="shared" si="49"/>
        <v>417.5</v>
      </c>
      <c r="AD52" s="8">
        <f t="shared" si="39"/>
        <v>257.5</v>
      </c>
      <c r="AE52" s="8">
        <f t="shared" si="42"/>
        <v>82.4</v>
      </c>
      <c r="AF52" s="8">
        <f t="shared" si="43"/>
        <v>175.1</v>
      </c>
      <c r="AG52" s="8">
        <f t="shared" si="44"/>
        <v>160</v>
      </c>
      <c r="AH52" s="8"/>
      <c r="AI52" s="8" t="s">
        <v>76</v>
      </c>
    </row>
    <row r="53" s="1" customFormat="1" ht="34" customHeight="1" spans="1:35">
      <c r="A53" s="8">
        <v>48</v>
      </c>
      <c r="B53" s="8" t="s">
        <v>25</v>
      </c>
      <c r="C53" s="13" t="s">
        <v>86</v>
      </c>
      <c r="D53" s="8">
        <v>352</v>
      </c>
      <c r="E53" s="8">
        <f t="shared" ref="E53:E55" si="50">F53*1+G53*2+H53*3+I53*4+J53*5+K53*6+L53*7+M53*8+N53*9+O53*10+P53*11+Q53*12</f>
        <v>1425</v>
      </c>
      <c r="F53" s="8"/>
      <c r="G53" s="8">
        <v>32</v>
      </c>
      <c r="H53" s="8">
        <v>13</v>
      </c>
      <c r="I53" s="8">
        <v>213</v>
      </c>
      <c r="J53" s="8">
        <v>94</v>
      </c>
      <c r="K53" s="8"/>
      <c r="L53" s="8"/>
      <c r="M53" s="8"/>
      <c r="N53" s="8"/>
      <c r="O53" s="8"/>
      <c r="P53" s="8"/>
      <c r="Q53" s="8"/>
      <c r="R53" s="8">
        <f t="shared" si="24"/>
        <v>6412.5</v>
      </c>
      <c r="S53" s="8">
        <f t="shared" si="21"/>
        <v>3562.5</v>
      </c>
      <c r="T53" s="8">
        <f t="shared" si="26"/>
        <v>1140</v>
      </c>
      <c r="U53" s="8">
        <f t="shared" si="27"/>
        <v>2422.5</v>
      </c>
      <c r="V53" s="8">
        <f t="shared" si="46"/>
        <v>2850</v>
      </c>
      <c r="W53" s="8">
        <f t="shared" si="47"/>
        <v>6392.5</v>
      </c>
      <c r="X53" s="8">
        <f t="shared" si="48"/>
        <v>3592.5</v>
      </c>
      <c r="Y53" s="8">
        <f>500+300+349.6</f>
        <v>1149.6</v>
      </c>
      <c r="Z53" s="8">
        <v>2442.9</v>
      </c>
      <c r="AA53" s="10">
        <v>2800</v>
      </c>
      <c r="AB53" s="8">
        <f t="shared" si="37"/>
        <v>30</v>
      </c>
      <c r="AC53" s="8">
        <f t="shared" si="49"/>
        <v>6392.5</v>
      </c>
      <c r="AD53" s="8">
        <f t="shared" si="39"/>
        <v>3562.5</v>
      </c>
      <c r="AE53" s="8">
        <f t="shared" si="42"/>
        <v>1140</v>
      </c>
      <c r="AF53" s="8">
        <f t="shared" si="43"/>
        <v>2422.5</v>
      </c>
      <c r="AG53" s="8">
        <f t="shared" si="44"/>
        <v>2830</v>
      </c>
      <c r="AH53" s="8"/>
      <c r="AI53" s="8" t="s">
        <v>76</v>
      </c>
    </row>
    <row r="54" s="1" customFormat="1" ht="34" customHeight="1" spans="1:35">
      <c r="A54" s="8">
        <v>49</v>
      </c>
      <c r="B54" s="8" t="s">
        <v>25</v>
      </c>
      <c r="C54" s="13" t="s">
        <v>87</v>
      </c>
      <c r="D54" s="8">
        <v>28</v>
      </c>
      <c r="E54" s="8">
        <f t="shared" si="50"/>
        <v>28</v>
      </c>
      <c r="F54" s="8">
        <v>28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>
        <f t="shared" si="24"/>
        <v>126</v>
      </c>
      <c r="S54" s="8">
        <f t="shared" si="21"/>
        <v>70</v>
      </c>
      <c r="T54" s="8">
        <f t="shared" si="26"/>
        <v>22.4</v>
      </c>
      <c r="U54" s="8">
        <f t="shared" si="27"/>
        <v>47.6</v>
      </c>
      <c r="V54" s="8">
        <f t="shared" si="46"/>
        <v>56</v>
      </c>
      <c r="W54" s="8">
        <f t="shared" si="47"/>
        <v>125</v>
      </c>
      <c r="X54" s="8">
        <f t="shared" si="48"/>
        <v>70</v>
      </c>
      <c r="Y54" s="8">
        <v>22.4</v>
      </c>
      <c r="Z54" s="8">
        <v>47.6</v>
      </c>
      <c r="AA54" s="10">
        <v>55</v>
      </c>
      <c r="AB54" s="8">
        <f t="shared" si="37"/>
        <v>0</v>
      </c>
      <c r="AC54" s="8">
        <f t="shared" si="49"/>
        <v>125</v>
      </c>
      <c r="AD54" s="8">
        <f t="shared" si="39"/>
        <v>70</v>
      </c>
      <c r="AE54" s="8">
        <f t="shared" si="42"/>
        <v>22.4</v>
      </c>
      <c r="AF54" s="8">
        <f t="shared" si="43"/>
        <v>47.6</v>
      </c>
      <c r="AG54" s="8">
        <f t="shared" si="44"/>
        <v>55</v>
      </c>
      <c r="AH54" s="8"/>
      <c r="AI54" s="8" t="s">
        <v>76</v>
      </c>
    </row>
    <row r="55" s="1" customFormat="1" ht="34" customHeight="1" spans="1:35">
      <c r="A55" s="8">
        <v>50</v>
      </c>
      <c r="B55" s="8" t="s">
        <v>53</v>
      </c>
      <c r="C55" s="13" t="s">
        <v>65</v>
      </c>
      <c r="D55" s="8">
        <v>95</v>
      </c>
      <c r="E55" s="8">
        <f t="shared" si="50"/>
        <v>399</v>
      </c>
      <c r="F55" s="8"/>
      <c r="G55" s="8"/>
      <c r="H55" s="8">
        <v>30</v>
      </c>
      <c r="I55" s="8">
        <v>32</v>
      </c>
      <c r="J55" s="8">
        <v>21</v>
      </c>
      <c r="K55" s="8">
        <v>8</v>
      </c>
      <c r="L55" s="8">
        <v>4</v>
      </c>
      <c r="M55" s="8"/>
      <c r="N55" s="8"/>
      <c r="O55" s="8"/>
      <c r="P55" s="8"/>
      <c r="Q55" s="8"/>
      <c r="R55" s="8">
        <f t="shared" si="24"/>
        <v>1795.5</v>
      </c>
      <c r="S55" s="8">
        <f t="shared" si="21"/>
        <v>997.5</v>
      </c>
      <c r="T55" s="8">
        <f t="shared" si="26"/>
        <v>319.2</v>
      </c>
      <c r="U55" s="8">
        <f t="shared" si="27"/>
        <v>678.3</v>
      </c>
      <c r="V55" s="8">
        <f t="shared" si="46"/>
        <v>798</v>
      </c>
      <c r="W55" s="8">
        <f t="shared" si="47"/>
        <v>1480</v>
      </c>
      <c r="X55" s="8">
        <f t="shared" si="48"/>
        <v>1280</v>
      </c>
      <c r="Y55" s="8">
        <v>280</v>
      </c>
      <c r="Z55" s="8">
        <v>1000</v>
      </c>
      <c r="AA55" s="8">
        <v>200</v>
      </c>
      <c r="AB55" s="8">
        <f t="shared" si="37"/>
        <v>282.5</v>
      </c>
      <c r="AC55" s="8">
        <f t="shared" si="49"/>
        <v>1480</v>
      </c>
      <c r="AD55" s="8">
        <f t="shared" si="39"/>
        <v>997.5</v>
      </c>
      <c r="AE55" s="8">
        <f t="shared" si="42"/>
        <v>319.2</v>
      </c>
      <c r="AF55" s="8">
        <f t="shared" si="43"/>
        <v>678.3</v>
      </c>
      <c r="AG55" s="8">
        <f t="shared" si="44"/>
        <v>482.5</v>
      </c>
      <c r="AH55" s="8"/>
      <c r="AI55" s="8" t="s">
        <v>153</v>
      </c>
    </row>
    <row r="56" s="1" customFormat="1" ht="34" customHeight="1" spans="1:35">
      <c r="A56" s="8">
        <v>51</v>
      </c>
      <c r="B56" s="8" t="s">
        <v>53</v>
      </c>
      <c r="C56" s="13" t="s">
        <v>88</v>
      </c>
      <c r="D56" s="8">
        <v>105</v>
      </c>
      <c r="E56" s="8">
        <f t="shared" ref="E56:E58" si="51">F56*1+G56*2+H56*3+I56*4+J56*5+K56*6+L56*7+M56*8+N56*9+O56*10+P56*11+Q56*12</f>
        <v>136</v>
      </c>
      <c r="F56" s="8">
        <v>74</v>
      </c>
      <c r="G56" s="8">
        <v>31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>
        <f t="shared" si="24"/>
        <v>612</v>
      </c>
      <c r="S56" s="8">
        <f t="shared" si="21"/>
        <v>340</v>
      </c>
      <c r="T56" s="8">
        <f t="shared" si="26"/>
        <v>108.8</v>
      </c>
      <c r="U56" s="8">
        <f t="shared" si="27"/>
        <v>231.2</v>
      </c>
      <c r="V56" s="8">
        <f t="shared" ref="V56:V61" si="52">E56*2</f>
        <v>272</v>
      </c>
      <c r="W56" s="8">
        <f t="shared" ref="W56:W61" si="53">X56+AA56</f>
        <v>600</v>
      </c>
      <c r="X56" s="8">
        <f t="shared" ref="X56:X61" si="54">Y56+Z56</f>
        <v>340</v>
      </c>
      <c r="Y56" s="8">
        <f>50+58.8</f>
        <v>108.8</v>
      </c>
      <c r="Z56" s="8">
        <v>231.2</v>
      </c>
      <c r="AA56" s="10">
        <v>260</v>
      </c>
      <c r="AB56" s="8">
        <f t="shared" si="37"/>
        <v>0</v>
      </c>
      <c r="AC56" s="8">
        <f t="shared" ref="AC56:AC61" si="55">AD56+AG56</f>
        <v>600</v>
      </c>
      <c r="AD56" s="8">
        <f t="shared" si="39"/>
        <v>340</v>
      </c>
      <c r="AE56" s="8">
        <f t="shared" si="42"/>
        <v>108.8</v>
      </c>
      <c r="AF56" s="8">
        <f t="shared" si="43"/>
        <v>231.2</v>
      </c>
      <c r="AG56" s="8">
        <f t="shared" si="44"/>
        <v>260</v>
      </c>
      <c r="AH56" s="8"/>
      <c r="AI56" s="8" t="s">
        <v>76</v>
      </c>
    </row>
    <row r="57" s="1" customFormat="1" ht="34" customHeight="1" spans="1:35">
      <c r="A57" s="8">
        <v>52</v>
      </c>
      <c r="B57" s="8" t="s">
        <v>55</v>
      </c>
      <c r="C57" s="13" t="s">
        <v>89</v>
      </c>
      <c r="D57" s="8">
        <v>233</v>
      </c>
      <c r="E57" s="8">
        <f t="shared" si="51"/>
        <v>730</v>
      </c>
      <c r="F57" s="8">
        <v>37</v>
      </c>
      <c r="G57" s="8">
        <v>53</v>
      </c>
      <c r="H57" s="8">
        <v>43</v>
      </c>
      <c r="I57" s="8">
        <v>61</v>
      </c>
      <c r="J57" s="8">
        <v>20</v>
      </c>
      <c r="K57" s="8">
        <v>19</v>
      </c>
      <c r="L57" s="8"/>
      <c r="M57" s="8"/>
      <c r="N57" s="8"/>
      <c r="O57" s="8"/>
      <c r="P57" s="8"/>
      <c r="Q57" s="8"/>
      <c r="R57" s="8">
        <f t="shared" si="24"/>
        <v>3285</v>
      </c>
      <c r="S57" s="8">
        <f t="shared" si="21"/>
        <v>1825</v>
      </c>
      <c r="T57" s="8">
        <f t="shared" si="26"/>
        <v>584</v>
      </c>
      <c r="U57" s="8">
        <f t="shared" si="27"/>
        <v>1241</v>
      </c>
      <c r="V57" s="8">
        <f t="shared" si="52"/>
        <v>1460</v>
      </c>
      <c r="W57" s="8">
        <f t="shared" si="53"/>
        <v>3215</v>
      </c>
      <c r="X57" s="8">
        <f t="shared" si="54"/>
        <v>1855</v>
      </c>
      <c r="Y57" s="8">
        <f>150+150+293.6</f>
        <v>593.6</v>
      </c>
      <c r="Z57" s="8">
        <v>1261.4</v>
      </c>
      <c r="AA57" s="10">
        <v>1360</v>
      </c>
      <c r="AB57" s="8">
        <f t="shared" si="37"/>
        <v>30</v>
      </c>
      <c r="AC57" s="8">
        <f t="shared" si="55"/>
        <v>3215</v>
      </c>
      <c r="AD57" s="8">
        <f t="shared" ref="AD57:AD62" si="56">AE57+AF57</f>
        <v>1825</v>
      </c>
      <c r="AE57" s="8">
        <f t="shared" si="42"/>
        <v>584</v>
      </c>
      <c r="AF57" s="8">
        <f t="shared" si="43"/>
        <v>1241</v>
      </c>
      <c r="AG57" s="8">
        <f t="shared" si="44"/>
        <v>1390</v>
      </c>
      <c r="AH57" s="8"/>
      <c r="AI57" s="8" t="s">
        <v>76</v>
      </c>
    </row>
    <row r="58" s="1" customFormat="1" ht="34" customHeight="1" spans="1:35">
      <c r="A58" s="8">
        <v>53</v>
      </c>
      <c r="B58" s="8" t="s">
        <v>55</v>
      </c>
      <c r="C58" s="13" t="s">
        <v>90</v>
      </c>
      <c r="D58" s="8">
        <v>85</v>
      </c>
      <c r="E58" s="8">
        <f t="shared" si="51"/>
        <v>269</v>
      </c>
      <c r="F58" s="8">
        <v>11</v>
      </c>
      <c r="G58" s="8">
        <v>24</v>
      </c>
      <c r="H58" s="8">
        <v>16</v>
      </c>
      <c r="I58" s="8">
        <v>17</v>
      </c>
      <c r="J58" s="8">
        <v>11</v>
      </c>
      <c r="K58" s="8">
        <v>3</v>
      </c>
      <c r="L58" s="8">
        <v>3</v>
      </c>
      <c r="M58" s="8"/>
      <c r="N58" s="8"/>
      <c r="O58" s="8"/>
      <c r="P58" s="8"/>
      <c r="Q58" s="8"/>
      <c r="R58" s="8">
        <f t="shared" si="24"/>
        <v>1210.5</v>
      </c>
      <c r="S58" s="8">
        <f t="shared" si="21"/>
        <v>672.5</v>
      </c>
      <c r="T58" s="8">
        <f t="shared" si="26"/>
        <v>215.2</v>
      </c>
      <c r="U58" s="8">
        <f t="shared" si="27"/>
        <v>457.3</v>
      </c>
      <c r="V58" s="8">
        <f t="shared" si="52"/>
        <v>538</v>
      </c>
      <c r="W58" s="8">
        <f t="shared" si="53"/>
        <v>1195</v>
      </c>
      <c r="X58" s="8">
        <f t="shared" si="54"/>
        <v>685</v>
      </c>
      <c r="Y58" s="8">
        <f>100+100+19.2</f>
        <v>219.2</v>
      </c>
      <c r="Z58" s="8">
        <v>465.8</v>
      </c>
      <c r="AA58" s="10">
        <v>510</v>
      </c>
      <c r="AB58" s="8">
        <f t="shared" si="37"/>
        <v>12.5</v>
      </c>
      <c r="AC58" s="8">
        <f t="shared" si="55"/>
        <v>1195</v>
      </c>
      <c r="AD58" s="8">
        <f t="shared" si="56"/>
        <v>672.5</v>
      </c>
      <c r="AE58" s="8">
        <f t="shared" si="42"/>
        <v>215.2</v>
      </c>
      <c r="AF58" s="8">
        <f t="shared" si="43"/>
        <v>457.3</v>
      </c>
      <c r="AG58" s="8">
        <f t="shared" si="44"/>
        <v>522.5</v>
      </c>
      <c r="AH58" s="8"/>
      <c r="AI58" s="8" t="s">
        <v>76</v>
      </c>
    </row>
    <row r="59" s="1" customFormat="1" ht="34" customHeight="1" spans="1:35">
      <c r="A59" s="8">
        <v>54</v>
      </c>
      <c r="B59" s="8" t="s">
        <v>55</v>
      </c>
      <c r="C59" s="13" t="s">
        <v>91</v>
      </c>
      <c r="D59" s="8">
        <v>50</v>
      </c>
      <c r="E59" s="8">
        <f t="shared" ref="E59:E81" si="57">F59*1+G59*2+H59*3+I59*4+J59*5+K59*6+L59*7+M59*8+N59*9+O59*10+P59*11+Q59*12</f>
        <v>50</v>
      </c>
      <c r="F59" s="8">
        <v>50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f t="shared" si="24"/>
        <v>225</v>
      </c>
      <c r="S59" s="8">
        <f t="shared" si="21"/>
        <v>125</v>
      </c>
      <c r="T59" s="8">
        <f t="shared" si="26"/>
        <v>40</v>
      </c>
      <c r="U59" s="8">
        <f t="shared" si="27"/>
        <v>85</v>
      </c>
      <c r="V59" s="8">
        <f t="shared" si="52"/>
        <v>100</v>
      </c>
      <c r="W59" s="8">
        <f t="shared" si="53"/>
        <v>195</v>
      </c>
      <c r="X59" s="8">
        <f t="shared" si="54"/>
        <v>125</v>
      </c>
      <c r="Y59" s="8">
        <v>40</v>
      </c>
      <c r="Z59" s="8">
        <v>85</v>
      </c>
      <c r="AA59" s="10">
        <v>70</v>
      </c>
      <c r="AB59" s="8">
        <f t="shared" si="37"/>
        <v>0</v>
      </c>
      <c r="AC59" s="8">
        <f t="shared" si="55"/>
        <v>195</v>
      </c>
      <c r="AD59" s="8">
        <f t="shared" si="56"/>
        <v>125</v>
      </c>
      <c r="AE59" s="8">
        <f t="shared" si="42"/>
        <v>40</v>
      </c>
      <c r="AF59" s="8">
        <f t="shared" si="43"/>
        <v>85</v>
      </c>
      <c r="AG59" s="8">
        <f t="shared" si="44"/>
        <v>70</v>
      </c>
      <c r="AH59" s="8"/>
      <c r="AI59" s="8" t="s">
        <v>76</v>
      </c>
    </row>
    <row r="60" s="1" customFormat="1" ht="34" customHeight="1" spans="1:35">
      <c r="A60" s="8">
        <v>55</v>
      </c>
      <c r="B60" s="8" t="s">
        <v>27</v>
      </c>
      <c r="C60" s="13" t="s">
        <v>66</v>
      </c>
      <c r="D60" s="8">
        <v>91</v>
      </c>
      <c r="E60" s="8">
        <f t="shared" si="57"/>
        <v>349</v>
      </c>
      <c r="F60" s="8"/>
      <c r="G60" s="8">
        <v>17</v>
      </c>
      <c r="H60" s="8">
        <v>17</v>
      </c>
      <c r="I60" s="8">
        <v>30</v>
      </c>
      <c r="J60" s="8">
        <v>19</v>
      </c>
      <c r="K60" s="8">
        <v>7</v>
      </c>
      <c r="L60" s="8">
        <v>1</v>
      </c>
      <c r="M60" s="8"/>
      <c r="N60" s="8"/>
      <c r="O60" s="8"/>
      <c r="P60" s="8"/>
      <c r="Q60" s="8"/>
      <c r="R60" s="8">
        <f t="shared" si="24"/>
        <v>1570.5</v>
      </c>
      <c r="S60" s="8">
        <f t="shared" si="21"/>
        <v>872.5</v>
      </c>
      <c r="T60" s="8">
        <f t="shared" si="26"/>
        <v>279.2</v>
      </c>
      <c r="U60" s="8">
        <f t="shared" si="27"/>
        <v>593.3</v>
      </c>
      <c r="V60" s="8">
        <f t="shared" si="52"/>
        <v>698</v>
      </c>
      <c r="W60" s="8">
        <f t="shared" si="53"/>
        <v>1710</v>
      </c>
      <c r="X60" s="8">
        <f t="shared" si="54"/>
        <v>1210</v>
      </c>
      <c r="Y60" s="8">
        <v>250</v>
      </c>
      <c r="Z60" s="8">
        <f>1210-250</f>
        <v>960</v>
      </c>
      <c r="AA60" s="8">
        <v>500</v>
      </c>
      <c r="AB60" s="8">
        <f t="shared" si="37"/>
        <v>337.5</v>
      </c>
      <c r="AC60" s="8">
        <f t="shared" si="55"/>
        <v>1710</v>
      </c>
      <c r="AD60" s="8">
        <f t="shared" si="56"/>
        <v>872.5</v>
      </c>
      <c r="AE60" s="8">
        <f t="shared" si="42"/>
        <v>279.2</v>
      </c>
      <c r="AF60" s="8">
        <f t="shared" si="43"/>
        <v>593.3</v>
      </c>
      <c r="AG60" s="8">
        <f t="shared" si="44"/>
        <v>837.5</v>
      </c>
      <c r="AH60" s="26">
        <f>S60+V60-AC60</f>
        <v>-139.5</v>
      </c>
      <c r="AI60" s="8" t="s">
        <v>153</v>
      </c>
    </row>
    <row r="61" s="1" customFormat="1" ht="34" customHeight="1" spans="1:35">
      <c r="A61" s="8">
        <v>56</v>
      </c>
      <c r="B61" s="8" t="s">
        <v>27</v>
      </c>
      <c r="C61" s="13" t="s">
        <v>67</v>
      </c>
      <c r="D61" s="8">
        <v>46</v>
      </c>
      <c r="E61" s="8">
        <f t="shared" si="57"/>
        <v>204</v>
      </c>
      <c r="F61" s="8"/>
      <c r="G61" s="8"/>
      <c r="H61" s="8">
        <v>14</v>
      </c>
      <c r="I61" s="8">
        <v>13</v>
      </c>
      <c r="J61" s="8">
        <v>9</v>
      </c>
      <c r="K61" s="8">
        <v>7</v>
      </c>
      <c r="L61" s="8">
        <v>1</v>
      </c>
      <c r="M61" s="8">
        <v>2</v>
      </c>
      <c r="N61" s="8"/>
      <c r="O61" s="8"/>
      <c r="P61" s="8"/>
      <c r="Q61" s="8"/>
      <c r="R61" s="8">
        <f t="shared" si="24"/>
        <v>918</v>
      </c>
      <c r="S61" s="8">
        <f t="shared" si="21"/>
        <v>510</v>
      </c>
      <c r="T61" s="8">
        <f t="shared" si="26"/>
        <v>163.2</v>
      </c>
      <c r="U61" s="8">
        <f t="shared" si="27"/>
        <v>346.8</v>
      </c>
      <c r="V61" s="8">
        <f t="shared" si="52"/>
        <v>408</v>
      </c>
      <c r="W61" s="8">
        <f t="shared" si="53"/>
        <v>870</v>
      </c>
      <c r="X61" s="8">
        <f t="shared" si="54"/>
        <v>600</v>
      </c>
      <c r="Y61" s="8">
        <v>200</v>
      </c>
      <c r="Z61" s="8">
        <v>400</v>
      </c>
      <c r="AA61" s="8">
        <v>270</v>
      </c>
      <c r="AB61" s="8">
        <f t="shared" si="37"/>
        <v>90</v>
      </c>
      <c r="AC61" s="8">
        <f t="shared" si="55"/>
        <v>870</v>
      </c>
      <c r="AD61" s="8">
        <f t="shared" si="56"/>
        <v>510</v>
      </c>
      <c r="AE61" s="8">
        <f t="shared" si="42"/>
        <v>163.2</v>
      </c>
      <c r="AF61" s="8">
        <f t="shared" si="43"/>
        <v>346.8</v>
      </c>
      <c r="AG61" s="8">
        <f t="shared" si="44"/>
        <v>360</v>
      </c>
      <c r="AH61" s="8"/>
      <c r="AI61" s="8" t="s">
        <v>153</v>
      </c>
    </row>
    <row r="62" s="1" customFormat="1" ht="34" customHeight="1" spans="1:35">
      <c r="A62" s="8">
        <v>57</v>
      </c>
      <c r="B62" s="8" t="s">
        <v>27</v>
      </c>
      <c r="C62" s="13" t="s">
        <v>92</v>
      </c>
      <c r="D62" s="8">
        <v>52</v>
      </c>
      <c r="E62" s="8">
        <f t="shared" si="57"/>
        <v>54</v>
      </c>
      <c r="F62" s="8">
        <v>50</v>
      </c>
      <c r="G62" s="8">
        <v>2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>
        <f t="shared" si="24"/>
        <v>243</v>
      </c>
      <c r="S62" s="8">
        <f t="shared" si="21"/>
        <v>135</v>
      </c>
      <c r="T62" s="8">
        <f t="shared" si="26"/>
        <v>43.2</v>
      </c>
      <c r="U62" s="8">
        <f t="shared" si="27"/>
        <v>91.8</v>
      </c>
      <c r="V62" s="8">
        <f t="shared" ref="V62:V70" si="58">E62*2</f>
        <v>108</v>
      </c>
      <c r="W62" s="8">
        <f t="shared" ref="W62:W68" si="59">X62+AA62</f>
        <v>225</v>
      </c>
      <c r="X62" s="8">
        <f t="shared" ref="X62:X68" si="60">Y62+Z62</f>
        <v>135</v>
      </c>
      <c r="Y62" s="8">
        <v>43.2</v>
      </c>
      <c r="Z62" s="8">
        <v>91.8</v>
      </c>
      <c r="AA62" s="10">
        <v>90</v>
      </c>
      <c r="AB62" s="8">
        <f t="shared" si="37"/>
        <v>0</v>
      </c>
      <c r="AC62" s="8">
        <f t="shared" ref="AC62:AC68" si="61">AD62+AG62</f>
        <v>225</v>
      </c>
      <c r="AD62" s="8">
        <f t="shared" si="56"/>
        <v>135</v>
      </c>
      <c r="AE62" s="8">
        <f t="shared" si="42"/>
        <v>43.2</v>
      </c>
      <c r="AF62" s="8">
        <f t="shared" si="43"/>
        <v>91.8</v>
      </c>
      <c r="AG62" s="8">
        <f t="shared" si="44"/>
        <v>90</v>
      </c>
      <c r="AH62" s="8"/>
      <c r="AI62" s="8" t="s">
        <v>76</v>
      </c>
    </row>
    <row r="63" s="1" customFormat="1" ht="34" customHeight="1" spans="1:35">
      <c r="A63" s="8">
        <v>58</v>
      </c>
      <c r="B63" s="8" t="s">
        <v>30</v>
      </c>
      <c r="C63" s="13" t="s">
        <v>93</v>
      </c>
      <c r="D63" s="8">
        <v>128</v>
      </c>
      <c r="E63" s="8">
        <f t="shared" si="57"/>
        <v>375</v>
      </c>
      <c r="F63" s="8">
        <v>32</v>
      </c>
      <c r="G63" s="8">
        <v>42</v>
      </c>
      <c r="H63" s="8">
        <v>10</v>
      </c>
      <c r="I63" s="8">
        <v>10</v>
      </c>
      <c r="J63" s="8">
        <v>19</v>
      </c>
      <c r="K63" s="8">
        <v>12</v>
      </c>
      <c r="L63" s="8">
        <v>2</v>
      </c>
      <c r="M63" s="8">
        <v>1</v>
      </c>
      <c r="N63" s="8"/>
      <c r="O63" s="8"/>
      <c r="P63" s="8"/>
      <c r="Q63" s="8"/>
      <c r="R63" s="8">
        <f t="shared" si="24"/>
        <v>1687.5</v>
      </c>
      <c r="S63" s="8">
        <f t="shared" si="21"/>
        <v>937.5</v>
      </c>
      <c r="T63" s="8">
        <f t="shared" si="26"/>
        <v>300</v>
      </c>
      <c r="U63" s="8">
        <f t="shared" si="27"/>
        <v>637.5</v>
      </c>
      <c r="V63" s="8">
        <f t="shared" si="58"/>
        <v>750</v>
      </c>
      <c r="W63" s="8">
        <f t="shared" si="59"/>
        <v>1670</v>
      </c>
      <c r="X63" s="8">
        <f t="shared" si="60"/>
        <v>950</v>
      </c>
      <c r="Y63" s="8">
        <f>400-96</f>
        <v>304</v>
      </c>
      <c r="Z63" s="8">
        <v>646</v>
      </c>
      <c r="AA63" s="10">
        <v>720</v>
      </c>
      <c r="AB63" s="8">
        <f t="shared" si="37"/>
        <v>12.5</v>
      </c>
      <c r="AC63" s="8">
        <f t="shared" si="61"/>
        <v>1670</v>
      </c>
      <c r="AD63" s="8">
        <f t="shared" ref="AD63:AD78" si="62">AE63+AF63</f>
        <v>937.5</v>
      </c>
      <c r="AE63" s="8">
        <f t="shared" si="42"/>
        <v>300</v>
      </c>
      <c r="AF63" s="8">
        <f t="shared" si="43"/>
        <v>637.5</v>
      </c>
      <c r="AG63" s="8">
        <f t="shared" si="44"/>
        <v>732.5</v>
      </c>
      <c r="AH63" s="8"/>
      <c r="AI63" s="8" t="s">
        <v>76</v>
      </c>
    </row>
    <row r="64" s="1" customFormat="1" ht="34" customHeight="1" spans="1:35">
      <c r="A64" s="8">
        <v>59</v>
      </c>
      <c r="B64" s="8" t="s">
        <v>30</v>
      </c>
      <c r="C64" s="13" t="s">
        <v>94</v>
      </c>
      <c r="D64" s="8">
        <v>69</v>
      </c>
      <c r="E64" s="8">
        <f t="shared" si="57"/>
        <v>237</v>
      </c>
      <c r="F64" s="8">
        <v>6</v>
      </c>
      <c r="G64" s="8">
        <v>16</v>
      </c>
      <c r="H64" s="8">
        <v>16</v>
      </c>
      <c r="I64" s="8">
        <v>13</v>
      </c>
      <c r="J64" s="8">
        <v>10</v>
      </c>
      <c r="K64" s="8">
        <v>7</v>
      </c>
      <c r="L64" s="8">
        <v>1</v>
      </c>
      <c r="M64" s="8"/>
      <c r="N64" s="8"/>
      <c r="O64" s="8"/>
      <c r="P64" s="8"/>
      <c r="Q64" s="8"/>
      <c r="R64" s="8">
        <f t="shared" si="24"/>
        <v>1066.5</v>
      </c>
      <c r="S64" s="8">
        <f t="shared" si="21"/>
        <v>592.5</v>
      </c>
      <c r="T64" s="8">
        <f t="shared" si="26"/>
        <v>189.6</v>
      </c>
      <c r="U64" s="8">
        <f t="shared" si="27"/>
        <v>402.9</v>
      </c>
      <c r="V64" s="8">
        <f t="shared" si="58"/>
        <v>474</v>
      </c>
      <c r="W64" s="8">
        <f t="shared" si="59"/>
        <v>1050</v>
      </c>
      <c r="X64" s="8">
        <f t="shared" si="60"/>
        <v>600</v>
      </c>
      <c r="Y64" s="8">
        <f>120+72</f>
        <v>192</v>
      </c>
      <c r="Z64" s="8">
        <v>408</v>
      </c>
      <c r="AA64" s="10">
        <v>450</v>
      </c>
      <c r="AB64" s="8">
        <f t="shared" si="37"/>
        <v>7.5</v>
      </c>
      <c r="AC64" s="8">
        <f t="shared" si="61"/>
        <v>1050</v>
      </c>
      <c r="AD64" s="8">
        <f t="shared" si="62"/>
        <v>592.5</v>
      </c>
      <c r="AE64" s="8">
        <f t="shared" si="42"/>
        <v>189.6</v>
      </c>
      <c r="AF64" s="8">
        <f t="shared" si="43"/>
        <v>402.9</v>
      </c>
      <c r="AG64" s="8">
        <f t="shared" si="44"/>
        <v>457.5</v>
      </c>
      <c r="AH64" s="8"/>
      <c r="AI64" s="8" t="s">
        <v>76</v>
      </c>
    </row>
    <row r="65" s="1" customFormat="1" ht="34" customHeight="1" spans="1:35">
      <c r="A65" s="8">
        <v>60</v>
      </c>
      <c r="B65" s="8" t="s">
        <v>30</v>
      </c>
      <c r="C65" s="13" t="s">
        <v>95</v>
      </c>
      <c r="D65" s="8">
        <v>69</v>
      </c>
      <c r="E65" s="8">
        <f t="shared" si="57"/>
        <v>200</v>
      </c>
      <c r="F65" s="8">
        <v>20</v>
      </c>
      <c r="G65" s="8">
        <v>12</v>
      </c>
      <c r="H65" s="8">
        <v>14</v>
      </c>
      <c r="I65" s="8">
        <v>11</v>
      </c>
      <c r="J65" s="8">
        <v>6</v>
      </c>
      <c r="K65" s="8">
        <v>2</v>
      </c>
      <c r="L65" s="8">
        <v>4</v>
      </c>
      <c r="M65" s="8"/>
      <c r="N65" s="8"/>
      <c r="O65" s="8"/>
      <c r="P65" s="8"/>
      <c r="Q65" s="8"/>
      <c r="R65" s="8">
        <f t="shared" si="24"/>
        <v>900</v>
      </c>
      <c r="S65" s="8">
        <f t="shared" si="21"/>
        <v>500</v>
      </c>
      <c r="T65" s="8">
        <f t="shared" si="26"/>
        <v>160</v>
      </c>
      <c r="U65" s="8">
        <f t="shared" si="27"/>
        <v>340</v>
      </c>
      <c r="V65" s="8">
        <f t="shared" si="58"/>
        <v>400</v>
      </c>
      <c r="W65" s="8">
        <f t="shared" si="59"/>
        <v>880</v>
      </c>
      <c r="X65" s="8">
        <f t="shared" si="60"/>
        <v>500</v>
      </c>
      <c r="Y65" s="8">
        <f>100+60</f>
        <v>160</v>
      </c>
      <c r="Z65" s="8">
        <v>340</v>
      </c>
      <c r="AA65" s="10">
        <v>380</v>
      </c>
      <c r="AB65" s="8">
        <f t="shared" si="37"/>
        <v>0</v>
      </c>
      <c r="AC65" s="8">
        <f t="shared" si="61"/>
        <v>880</v>
      </c>
      <c r="AD65" s="8">
        <f t="shared" si="62"/>
        <v>500</v>
      </c>
      <c r="AE65" s="8">
        <f t="shared" si="42"/>
        <v>160</v>
      </c>
      <c r="AF65" s="8">
        <f t="shared" si="43"/>
        <v>340</v>
      </c>
      <c r="AG65" s="8">
        <f t="shared" si="44"/>
        <v>380</v>
      </c>
      <c r="AH65" s="8"/>
      <c r="AI65" s="8" t="s">
        <v>76</v>
      </c>
    </row>
    <row r="66" s="1" customFormat="1" ht="34" customHeight="1" spans="1:35">
      <c r="A66" s="8">
        <v>61</v>
      </c>
      <c r="B66" s="8" t="s">
        <v>30</v>
      </c>
      <c r="C66" s="13" t="s">
        <v>96</v>
      </c>
      <c r="D66" s="8">
        <v>18</v>
      </c>
      <c r="E66" s="8">
        <f t="shared" si="57"/>
        <v>19</v>
      </c>
      <c r="F66" s="8">
        <v>17</v>
      </c>
      <c r="G66" s="8">
        <v>1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>
        <f t="shared" si="24"/>
        <v>85.5</v>
      </c>
      <c r="S66" s="8">
        <f t="shared" si="21"/>
        <v>47.5</v>
      </c>
      <c r="T66" s="8">
        <f t="shared" si="26"/>
        <v>15.2</v>
      </c>
      <c r="U66" s="8">
        <f t="shared" si="27"/>
        <v>32.3</v>
      </c>
      <c r="V66" s="8">
        <f t="shared" si="58"/>
        <v>38</v>
      </c>
      <c r="W66" s="8">
        <f t="shared" si="59"/>
        <v>80</v>
      </c>
      <c r="X66" s="8">
        <f t="shared" si="60"/>
        <v>50</v>
      </c>
      <c r="Y66" s="8">
        <v>16</v>
      </c>
      <c r="Z66" s="8">
        <v>34</v>
      </c>
      <c r="AA66" s="10">
        <v>30</v>
      </c>
      <c r="AB66" s="8">
        <f t="shared" si="37"/>
        <v>2.5</v>
      </c>
      <c r="AC66" s="8">
        <f t="shared" si="61"/>
        <v>80</v>
      </c>
      <c r="AD66" s="8">
        <f t="shared" si="62"/>
        <v>47.5</v>
      </c>
      <c r="AE66" s="8">
        <f t="shared" si="42"/>
        <v>15.2</v>
      </c>
      <c r="AF66" s="8">
        <f t="shared" si="43"/>
        <v>32.3</v>
      </c>
      <c r="AG66" s="8">
        <f t="shared" si="44"/>
        <v>32.5</v>
      </c>
      <c r="AH66" s="8"/>
      <c r="AI66" s="8" t="s">
        <v>76</v>
      </c>
    </row>
    <row r="67" s="1" customFormat="1" ht="34" customHeight="1" spans="1:35">
      <c r="A67" s="8">
        <v>62</v>
      </c>
      <c r="B67" s="8" t="s">
        <v>32</v>
      </c>
      <c r="C67" s="13" t="s">
        <v>97</v>
      </c>
      <c r="D67" s="8">
        <v>236</v>
      </c>
      <c r="E67" s="8">
        <f t="shared" si="57"/>
        <v>984</v>
      </c>
      <c r="F67" s="8"/>
      <c r="G67" s="8">
        <v>31</v>
      </c>
      <c r="H67" s="8">
        <v>42</v>
      </c>
      <c r="I67" s="8">
        <v>72</v>
      </c>
      <c r="J67" s="8">
        <v>48</v>
      </c>
      <c r="K67" s="8">
        <v>36</v>
      </c>
      <c r="L67" s="8">
        <v>5</v>
      </c>
      <c r="M67" s="8">
        <v>1</v>
      </c>
      <c r="N67" s="8">
        <v>1</v>
      </c>
      <c r="O67" s="8"/>
      <c r="P67" s="8"/>
      <c r="Q67" s="8"/>
      <c r="R67" s="8">
        <f t="shared" si="24"/>
        <v>4428</v>
      </c>
      <c r="S67" s="8">
        <f t="shared" si="21"/>
        <v>2460</v>
      </c>
      <c r="T67" s="8">
        <f t="shared" si="26"/>
        <v>787.2</v>
      </c>
      <c r="U67" s="8">
        <f t="shared" si="27"/>
        <v>1672.8</v>
      </c>
      <c r="V67" s="8">
        <f t="shared" si="58"/>
        <v>1968</v>
      </c>
      <c r="W67" s="8">
        <f t="shared" si="59"/>
        <v>4195</v>
      </c>
      <c r="X67" s="8">
        <f t="shared" si="60"/>
        <v>2505</v>
      </c>
      <c r="Y67" s="8">
        <f>300+150+351.6</f>
        <v>801.6</v>
      </c>
      <c r="Z67" s="8">
        <v>1703.4</v>
      </c>
      <c r="AA67" s="10">
        <v>1690</v>
      </c>
      <c r="AB67" s="8">
        <f t="shared" si="37"/>
        <v>45</v>
      </c>
      <c r="AC67" s="8">
        <f t="shared" si="61"/>
        <v>4195</v>
      </c>
      <c r="AD67" s="8">
        <f t="shared" si="62"/>
        <v>2460</v>
      </c>
      <c r="AE67" s="8">
        <f t="shared" si="42"/>
        <v>787.2</v>
      </c>
      <c r="AF67" s="8">
        <f t="shared" si="43"/>
        <v>1672.8</v>
      </c>
      <c r="AG67" s="8">
        <f t="shared" si="44"/>
        <v>1735</v>
      </c>
      <c r="AH67" s="8"/>
      <c r="AI67" s="8" t="s">
        <v>76</v>
      </c>
    </row>
    <row r="68" s="1" customFormat="1" ht="34" customHeight="1" spans="1:35">
      <c r="A68" s="8">
        <v>63</v>
      </c>
      <c r="B68" s="8" t="s">
        <v>32</v>
      </c>
      <c r="C68" s="13" t="s">
        <v>98</v>
      </c>
      <c r="D68" s="8">
        <v>102</v>
      </c>
      <c r="E68" s="8">
        <f t="shared" si="57"/>
        <v>394</v>
      </c>
      <c r="F68" s="8"/>
      <c r="G68" s="8">
        <v>20</v>
      </c>
      <c r="H68" s="8">
        <v>28</v>
      </c>
      <c r="I68" s="8">
        <v>24</v>
      </c>
      <c r="J68" s="8">
        <v>16</v>
      </c>
      <c r="K68" s="8">
        <v>5</v>
      </c>
      <c r="L68" s="8">
        <v>8</v>
      </c>
      <c r="M68" s="8">
        <v>1</v>
      </c>
      <c r="N68" s="8"/>
      <c r="O68" s="8"/>
      <c r="P68" s="8"/>
      <c r="Q68" s="8"/>
      <c r="R68" s="8">
        <f t="shared" si="24"/>
        <v>1773</v>
      </c>
      <c r="S68" s="8">
        <f t="shared" si="21"/>
        <v>985</v>
      </c>
      <c r="T68" s="8">
        <f t="shared" si="26"/>
        <v>315.2</v>
      </c>
      <c r="U68" s="8">
        <f t="shared" si="27"/>
        <v>669.8</v>
      </c>
      <c r="V68" s="8">
        <f t="shared" si="58"/>
        <v>788</v>
      </c>
      <c r="W68" s="8">
        <f t="shared" si="59"/>
        <v>1607.5</v>
      </c>
      <c r="X68" s="8">
        <f t="shared" si="60"/>
        <v>1007.5</v>
      </c>
      <c r="Y68" s="8">
        <f>200+122.4</f>
        <v>322.4</v>
      </c>
      <c r="Z68" s="8">
        <v>685.1</v>
      </c>
      <c r="AA68" s="10">
        <v>600</v>
      </c>
      <c r="AB68" s="8">
        <f t="shared" si="37"/>
        <v>22.5</v>
      </c>
      <c r="AC68" s="8">
        <f t="shared" si="61"/>
        <v>1607.5</v>
      </c>
      <c r="AD68" s="8">
        <f t="shared" si="62"/>
        <v>985</v>
      </c>
      <c r="AE68" s="8">
        <f t="shared" si="42"/>
        <v>315.2</v>
      </c>
      <c r="AF68" s="8">
        <f t="shared" si="43"/>
        <v>669.8</v>
      </c>
      <c r="AG68" s="8">
        <f t="shared" si="44"/>
        <v>622.5</v>
      </c>
      <c r="AH68" s="8"/>
      <c r="AI68" s="8" t="s">
        <v>76</v>
      </c>
    </row>
    <row r="69" s="1" customFormat="1" ht="34" customHeight="1" spans="1:35">
      <c r="A69" s="8">
        <v>64</v>
      </c>
      <c r="B69" s="8" t="s">
        <v>35</v>
      </c>
      <c r="C69" s="27" t="s">
        <v>68</v>
      </c>
      <c r="D69" s="8">
        <v>119</v>
      </c>
      <c r="E69" s="8">
        <f t="shared" si="57"/>
        <v>327</v>
      </c>
      <c r="F69" s="8"/>
      <c r="G69" s="8">
        <v>49</v>
      </c>
      <c r="H69" s="8">
        <v>63</v>
      </c>
      <c r="I69" s="8">
        <v>3</v>
      </c>
      <c r="J69" s="8"/>
      <c r="K69" s="8"/>
      <c r="L69" s="8">
        <v>4</v>
      </c>
      <c r="M69" s="8"/>
      <c r="N69" s="8"/>
      <c r="O69" s="8"/>
      <c r="P69" s="8"/>
      <c r="Q69" s="8"/>
      <c r="R69" s="8">
        <f t="shared" si="24"/>
        <v>1471.5</v>
      </c>
      <c r="S69" s="8">
        <f t="shared" si="21"/>
        <v>817.5</v>
      </c>
      <c r="T69" s="8">
        <f t="shared" si="26"/>
        <v>261.6</v>
      </c>
      <c r="U69" s="8">
        <f t="shared" si="27"/>
        <v>555.9</v>
      </c>
      <c r="V69" s="8">
        <f t="shared" si="58"/>
        <v>654</v>
      </c>
      <c r="W69" s="8">
        <v>772.5</v>
      </c>
      <c r="X69" s="8">
        <v>772.5</v>
      </c>
      <c r="Y69" s="8">
        <v>0</v>
      </c>
      <c r="Z69" s="8">
        <v>772.5</v>
      </c>
      <c r="AA69" s="8">
        <v>0</v>
      </c>
      <c r="AB69" s="8">
        <f t="shared" si="37"/>
        <v>-45</v>
      </c>
      <c r="AC69" s="8">
        <v>772.5</v>
      </c>
      <c r="AD69" s="8">
        <f t="shared" si="62"/>
        <v>817.5</v>
      </c>
      <c r="AE69" s="8">
        <f t="shared" si="42"/>
        <v>261.6</v>
      </c>
      <c r="AF69" s="8">
        <f t="shared" si="43"/>
        <v>555.9</v>
      </c>
      <c r="AG69" s="8">
        <f t="shared" si="44"/>
        <v>-45</v>
      </c>
      <c r="AH69" s="8">
        <f>S69-AC69</f>
        <v>45</v>
      </c>
      <c r="AI69" s="8" t="s">
        <v>153</v>
      </c>
    </row>
    <row r="70" s="1" customFormat="1" ht="34" customHeight="1" spans="1:35">
      <c r="A70" s="8">
        <v>65</v>
      </c>
      <c r="B70" s="8" t="s">
        <v>35</v>
      </c>
      <c r="C70" s="13" t="s">
        <v>99</v>
      </c>
      <c r="D70" s="8">
        <v>43</v>
      </c>
      <c r="E70" s="8">
        <f t="shared" si="57"/>
        <v>190</v>
      </c>
      <c r="F70" s="8"/>
      <c r="G70" s="8"/>
      <c r="H70" s="8"/>
      <c r="I70" s="8">
        <v>30</v>
      </c>
      <c r="J70" s="8">
        <v>12</v>
      </c>
      <c r="K70" s="8"/>
      <c r="L70" s="8"/>
      <c r="M70" s="8"/>
      <c r="N70" s="8"/>
      <c r="O70" s="8">
        <v>1</v>
      </c>
      <c r="P70" s="8"/>
      <c r="Q70" s="8"/>
      <c r="R70" s="8">
        <f t="shared" si="24"/>
        <v>855</v>
      </c>
      <c r="S70" s="8">
        <f t="shared" si="21"/>
        <v>475</v>
      </c>
      <c r="T70" s="8">
        <f t="shared" si="26"/>
        <v>152</v>
      </c>
      <c r="U70" s="8">
        <f t="shared" si="27"/>
        <v>323</v>
      </c>
      <c r="V70" s="8">
        <f t="shared" si="58"/>
        <v>380</v>
      </c>
      <c r="W70" s="8">
        <f>X70+AA70</f>
        <v>792.5</v>
      </c>
      <c r="X70" s="8">
        <f>Y70+Z70</f>
        <v>492.5</v>
      </c>
      <c r="Y70" s="8">
        <f>100+57.6</f>
        <v>157.6</v>
      </c>
      <c r="Z70" s="8">
        <v>334.9</v>
      </c>
      <c r="AA70" s="10">
        <v>300</v>
      </c>
      <c r="AB70" s="8">
        <f t="shared" si="37"/>
        <v>17.5</v>
      </c>
      <c r="AC70" s="8">
        <f t="shared" ref="AC70:AC72" si="63">AD70+AG70</f>
        <v>792.5</v>
      </c>
      <c r="AD70" s="8">
        <f t="shared" si="62"/>
        <v>475</v>
      </c>
      <c r="AE70" s="8">
        <f t="shared" si="42"/>
        <v>152</v>
      </c>
      <c r="AF70" s="8">
        <f t="shared" si="43"/>
        <v>323</v>
      </c>
      <c r="AG70" s="8">
        <f t="shared" si="44"/>
        <v>317.5</v>
      </c>
      <c r="AH70" s="8"/>
      <c r="AI70" s="8" t="s">
        <v>76</v>
      </c>
    </row>
    <row r="71" s="1" customFormat="1" ht="34" customHeight="1" spans="1:35">
      <c r="A71" s="8">
        <v>66</v>
      </c>
      <c r="B71" s="8" t="s">
        <v>35</v>
      </c>
      <c r="C71" s="13" t="s">
        <v>69</v>
      </c>
      <c r="D71" s="8">
        <v>2</v>
      </c>
      <c r="E71" s="8">
        <f t="shared" si="57"/>
        <v>11</v>
      </c>
      <c r="F71" s="8"/>
      <c r="G71" s="8"/>
      <c r="H71" s="8"/>
      <c r="I71" s="8"/>
      <c r="J71" s="8">
        <v>1</v>
      </c>
      <c r="K71" s="8">
        <v>1</v>
      </c>
      <c r="L71" s="8"/>
      <c r="M71" s="8"/>
      <c r="N71" s="8"/>
      <c r="O71" s="8"/>
      <c r="P71" s="8"/>
      <c r="Q71" s="8"/>
      <c r="R71" s="8">
        <f t="shared" si="24"/>
        <v>49.5</v>
      </c>
      <c r="S71" s="8">
        <f t="shared" si="21"/>
        <v>27.5</v>
      </c>
      <c r="T71" s="8">
        <f t="shared" si="26"/>
        <v>8.8</v>
      </c>
      <c r="U71" s="8">
        <f t="shared" si="27"/>
        <v>18.7</v>
      </c>
      <c r="V71" s="8">
        <f t="shared" ref="V71:V72" si="64">E71*2</f>
        <v>22</v>
      </c>
      <c r="W71" s="8">
        <v>27.5</v>
      </c>
      <c r="X71" s="8">
        <v>27.5</v>
      </c>
      <c r="Y71" s="8">
        <v>0</v>
      </c>
      <c r="Z71" s="8">
        <v>27.5</v>
      </c>
      <c r="AA71" s="8">
        <v>0</v>
      </c>
      <c r="AB71" s="8">
        <f t="shared" si="37"/>
        <v>0</v>
      </c>
      <c r="AC71" s="8">
        <f t="shared" si="63"/>
        <v>27.5</v>
      </c>
      <c r="AD71" s="8">
        <f t="shared" si="62"/>
        <v>27.5</v>
      </c>
      <c r="AE71" s="8">
        <f t="shared" si="42"/>
        <v>8.8</v>
      </c>
      <c r="AF71" s="8">
        <f t="shared" si="43"/>
        <v>18.7</v>
      </c>
      <c r="AG71" s="8">
        <f t="shared" si="44"/>
        <v>0</v>
      </c>
      <c r="AH71" s="8"/>
      <c r="AI71" s="8" t="s">
        <v>153</v>
      </c>
    </row>
    <row r="72" s="1" customFormat="1" ht="34" customHeight="1" spans="1:35">
      <c r="A72" s="8">
        <v>67</v>
      </c>
      <c r="B72" s="8" t="s">
        <v>41</v>
      </c>
      <c r="C72" s="9" t="s">
        <v>70</v>
      </c>
      <c r="D72" s="8">
        <v>68</v>
      </c>
      <c r="E72" s="8">
        <f t="shared" si="57"/>
        <v>256</v>
      </c>
      <c r="F72" s="8"/>
      <c r="G72" s="8"/>
      <c r="H72" s="8">
        <v>46</v>
      </c>
      <c r="I72" s="8"/>
      <c r="J72" s="8">
        <v>14</v>
      </c>
      <c r="K72" s="8">
        <v>8</v>
      </c>
      <c r="L72" s="8"/>
      <c r="M72" s="8"/>
      <c r="N72" s="8"/>
      <c r="O72" s="8"/>
      <c r="P72" s="8"/>
      <c r="Q72" s="8"/>
      <c r="R72" s="8">
        <f t="shared" si="24"/>
        <v>1152</v>
      </c>
      <c r="S72" s="8">
        <f t="shared" si="21"/>
        <v>640</v>
      </c>
      <c r="T72" s="8">
        <f t="shared" si="26"/>
        <v>204.8</v>
      </c>
      <c r="U72" s="8">
        <f t="shared" si="27"/>
        <v>435.2</v>
      </c>
      <c r="V72" s="8">
        <f t="shared" si="64"/>
        <v>512</v>
      </c>
      <c r="W72" s="8">
        <v>700</v>
      </c>
      <c r="X72" s="8">
        <v>600</v>
      </c>
      <c r="Y72" s="8">
        <v>0</v>
      </c>
      <c r="Z72" s="8">
        <f>606.5-6.5</f>
        <v>600</v>
      </c>
      <c r="AA72" s="8">
        <v>100</v>
      </c>
      <c r="AB72" s="8">
        <f t="shared" si="37"/>
        <v>-40</v>
      </c>
      <c r="AC72" s="8">
        <f t="shared" si="63"/>
        <v>700</v>
      </c>
      <c r="AD72" s="8">
        <f t="shared" si="62"/>
        <v>640</v>
      </c>
      <c r="AE72" s="8">
        <f t="shared" si="42"/>
        <v>204.8</v>
      </c>
      <c r="AF72" s="8">
        <f t="shared" si="43"/>
        <v>435.2</v>
      </c>
      <c r="AG72" s="8">
        <f t="shared" si="44"/>
        <v>60</v>
      </c>
      <c r="AH72" s="8"/>
      <c r="AI72" s="8" t="s">
        <v>153</v>
      </c>
    </row>
    <row r="73" s="1" customFormat="1" ht="34" customHeight="1" spans="1:35">
      <c r="A73" s="8">
        <v>68</v>
      </c>
      <c r="B73" s="8" t="s">
        <v>41</v>
      </c>
      <c r="C73" s="13" t="s">
        <v>100</v>
      </c>
      <c r="D73" s="8">
        <v>298</v>
      </c>
      <c r="E73" s="8">
        <f t="shared" si="57"/>
        <v>614</v>
      </c>
      <c r="F73" s="8">
        <v>161</v>
      </c>
      <c r="G73" s="8">
        <v>47</v>
      </c>
      <c r="H73" s="8">
        <v>38</v>
      </c>
      <c r="I73" s="8">
        <v>29</v>
      </c>
      <c r="J73" s="8">
        <v>11</v>
      </c>
      <c r="K73" s="8">
        <v>10</v>
      </c>
      <c r="L73" s="8">
        <v>2</v>
      </c>
      <c r="M73" s="8"/>
      <c r="N73" s="8"/>
      <c r="O73" s="8"/>
      <c r="P73" s="8"/>
      <c r="Q73" s="8"/>
      <c r="R73" s="8">
        <f t="shared" si="24"/>
        <v>2763</v>
      </c>
      <c r="S73" s="8">
        <f t="shared" si="21"/>
        <v>1535</v>
      </c>
      <c r="T73" s="8">
        <f t="shared" si="26"/>
        <v>491.2</v>
      </c>
      <c r="U73" s="8">
        <f t="shared" si="27"/>
        <v>1043.8</v>
      </c>
      <c r="V73" s="8">
        <f t="shared" ref="V73:V76" si="65">E73*2</f>
        <v>1228</v>
      </c>
      <c r="W73" s="8">
        <f t="shared" ref="W73:W76" si="66">X73+AA73</f>
        <v>2542.5</v>
      </c>
      <c r="X73" s="8">
        <f t="shared" ref="X73:X75" si="67">Y73+Z73</f>
        <v>1542.5</v>
      </c>
      <c r="Y73" s="8">
        <f>100+393.6</f>
        <v>493.6</v>
      </c>
      <c r="Z73" s="8">
        <v>1048.9</v>
      </c>
      <c r="AA73" s="10">
        <v>1000</v>
      </c>
      <c r="AB73" s="8">
        <f t="shared" si="37"/>
        <v>7.5</v>
      </c>
      <c r="AC73" s="8">
        <f t="shared" ref="AC73:AC76" si="68">AD73+AG73</f>
        <v>2542.5</v>
      </c>
      <c r="AD73" s="8">
        <f t="shared" si="62"/>
        <v>1535</v>
      </c>
      <c r="AE73" s="8">
        <f t="shared" si="42"/>
        <v>491.2</v>
      </c>
      <c r="AF73" s="8">
        <f t="shared" si="43"/>
        <v>1043.8</v>
      </c>
      <c r="AG73" s="8">
        <f t="shared" si="44"/>
        <v>1007.5</v>
      </c>
      <c r="AH73" s="8"/>
      <c r="AI73" s="8" t="s">
        <v>76</v>
      </c>
    </row>
    <row r="74" s="1" customFormat="1" ht="34" customHeight="1" spans="1:35">
      <c r="A74" s="8">
        <v>69</v>
      </c>
      <c r="B74" s="8" t="s">
        <v>41</v>
      </c>
      <c r="C74" s="13" t="s">
        <v>101</v>
      </c>
      <c r="D74" s="8">
        <v>113</v>
      </c>
      <c r="E74" s="8">
        <f t="shared" si="57"/>
        <v>137</v>
      </c>
      <c r="F74" s="8">
        <v>89</v>
      </c>
      <c r="G74" s="8">
        <v>24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>
        <f t="shared" si="24"/>
        <v>616.5</v>
      </c>
      <c r="S74" s="8">
        <f t="shared" si="21"/>
        <v>342.5</v>
      </c>
      <c r="T74" s="8">
        <f t="shared" si="26"/>
        <v>109.6</v>
      </c>
      <c r="U74" s="8">
        <f t="shared" si="27"/>
        <v>232.9</v>
      </c>
      <c r="V74" s="8">
        <f t="shared" si="65"/>
        <v>274</v>
      </c>
      <c r="W74" s="8">
        <f t="shared" si="66"/>
        <v>552.5</v>
      </c>
      <c r="X74" s="8">
        <f t="shared" si="67"/>
        <v>342.5</v>
      </c>
      <c r="Y74" s="8">
        <f>100+9.6</f>
        <v>109.6</v>
      </c>
      <c r="Z74" s="8">
        <v>232.9</v>
      </c>
      <c r="AA74" s="10">
        <v>210</v>
      </c>
      <c r="AB74" s="8">
        <f t="shared" si="37"/>
        <v>0</v>
      </c>
      <c r="AC74" s="8">
        <f t="shared" si="68"/>
        <v>552.5</v>
      </c>
      <c r="AD74" s="8">
        <f t="shared" si="62"/>
        <v>342.5</v>
      </c>
      <c r="AE74" s="8">
        <f t="shared" si="42"/>
        <v>109.6</v>
      </c>
      <c r="AF74" s="8">
        <f t="shared" si="43"/>
        <v>232.9</v>
      </c>
      <c r="AG74" s="8">
        <f t="shared" si="44"/>
        <v>210</v>
      </c>
      <c r="AH74" s="8"/>
      <c r="AI74" s="8" t="s">
        <v>76</v>
      </c>
    </row>
    <row r="75" s="1" customFormat="1" ht="34" customHeight="1" spans="1:35">
      <c r="A75" s="8">
        <v>70</v>
      </c>
      <c r="B75" s="8" t="s">
        <v>43</v>
      </c>
      <c r="C75" s="13" t="s">
        <v>102</v>
      </c>
      <c r="D75" s="8">
        <v>66</v>
      </c>
      <c r="E75" s="8">
        <f t="shared" si="57"/>
        <v>70</v>
      </c>
      <c r="F75" s="8">
        <v>63</v>
      </c>
      <c r="G75" s="8">
        <v>2</v>
      </c>
      <c r="H75" s="8">
        <v>1</v>
      </c>
      <c r="I75" s="8"/>
      <c r="J75" s="8"/>
      <c r="K75" s="8"/>
      <c r="L75" s="8"/>
      <c r="M75" s="8"/>
      <c r="N75" s="8"/>
      <c r="O75" s="8"/>
      <c r="P75" s="8"/>
      <c r="Q75" s="8"/>
      <c r="R75" s="8">
        <f t="shared" si="24"/>
        <v>315</v>
      </c>
      <c r="S75" s="8">
        <f t="shared" si="21"/>
        <v>175</v>
      </c>
      <c r="T75" s="8">
        <f t="shared" si="26"/>
        <v>56</v>
      </c>
      <c r="U75" s="8">
        <f t="shared" si="27"/>
        <v>119</v>
      </c>
      <c r="V75" s="8">
        <f t="shared" si="65"/>
        <v>140</v>
      </c>
      <c r="W75" s="8">
        <f t="shared" si="66"/>
        <v>275</v>
      </c>
      <c r="X75" s="8">
        <f t="shared" si="67"/>
        <v>175</v>
      </c>
      <c r="Y75" s="8">
        <f>30+26</f>
        <v>56</v>
      </c>
      <c r="Z75" s="8">
        <v>119</v>
      </c>
      <c r="AA75" s="10">
        <v>100</v>
      </c>
      <c r="AB75" s="8">
        <f t="shared" si="37"/>
        <v>0</v>
      </c>
      <c r="AC75" s="8">
        <f t="shared" si="68"/>
        <v>275</v>
      </c>
      <c r="AD75" s="8">
        <f t="shared" si="62"/>
        <v>175</v>
      </c>
      <c r="AE75" s="8">
        <f t="shared" si="42"/>
        <v>56</v>
      </c>
      <c r="AF75" s="8">
        <f t="shared" si="43"/>
        <v>119</v>
      </c>
      <c r="AG75" s="8">
        <f t="shared" si="44"/>
        <v>100</v>
      </c>
      <c r="AH75" s="8"/>
      <c r="AI75" s="8" t="s">
        <v>76</v>
      </c>
    </row>
    <row r="76" s="1" customFormat="1" ht="34" customHeight="1" spans="1:35">
      <c r="A76" s="8">
        <v>71</v>
      </c>
      <c r="B76" s="8" t="s">
        <v>19</v>
      </c>
      <c r="C76" s="13" t="s">
        <v>71</v>
      </c>
      <c r="D76" s="8">
        <v>376</v>
      </c>
      <c r="E76" s="8">
        <f t="shared" si="57"/>
        <v>1291</v>
      </c>
      <c r="F76" s="8">
        <v>1</v>
      </c>
      <c r="G76" s="8">
        <v>98</v>
      </c>
      <c r="H76" s="8">
        <v>94</v>
      </c>
      <c r="I76" s="8">
        <v>120</v>
      </c>
      <c r="J76" s="8">
        <v>48</v>
      </c>
      <c r="K76" s="8">
        <v>13</v>
      </c>
      <c r="L76" s="8">
        <v>2</v>
      </c>
      <c r="M76" s="8"/>
      <c r="N76" s="8"/>
      <c r="O76" s="8"/>
      <c r="P76" s="8"/>
      <c r="Q76" s="8"/>
      <c r="R76" s="8">
        <f t="shared" si="24"/>
        <v>5809.5</v>
      </c>
      <c r="S76" s="8">
        <f t="shared" si="21"/>
        <v>3227.5</v>
      </c>
      <c r="T76" s="8">
        <f t="shared" si="26"/>
        <v>1032.8</v>
      </c>
      <c r="U76" s="8">
        <f t="shared" si="27"/>
        <v>2194.7</v>
      </c>
      <c r="V76" s="8">
        <f t="shared" si="65"/>
        <v>2582</v>
      </c>
      <c r="W76" s="8">
        <f t="shared" si="66"/>
        <v>4371.4</v>
      </c>
      <c r="X76" s="8">
        <f>3543.4-282</f>
        <v>3261.4</v>
      </c>
      <c r="Y76" s="8">
        <v>900</v>
      </c>
      <c r="Z76" s="8">
        <v>2361.4</v>
      </c>
      <c r="AA76" s="8">
        <v>1110</v>
      </c>
      <c r="AB76" s="8">
        <f t="shared" si="37"/>
        <v>33.9000000000001</v>
      </c>
      <c r="AC76" s="8">
        <f t="shared" si="68"/>
        <v>4371.4</v>
      </c>
      <c r="AD76" s="8">
        <f t="shared" si="62"/>
        <v>3227.5</v>
      </c>
      <c r="AE76" s="8">
        <f t="shared" si="42"/>
        <v>1032.8</v>
      </c>
      <c r="AF76" s="8">
        <f t="shared" si="43"/>
        <v>2194.7</v>
      </c>
      <c r="AG76" s="8">
        <f t="shared" si="44"/>
        <v>1143.9</v>
      </c>
      <c r="AH76" s="8"/>
      <c r="AI76" s="8" t="s">
        <v>153</v>
      </c>
    </row>
    <row r="77" s="1" customFormat="1" ht="34" customHeight="1" spans="1:35">
      <c r="A77" s="8">
        <v>72</v>
      </c>
      <c r="B77" s="8" t="s">
        <v>53</v>
      </c>
      <c r="C77" s="13" t="s">
        <v>103</v>
      </c>
      <c r="D77" s="8">
        <v>49</v>
      </c>
      <c r="E77" s="8">
        <f t="shared" si="57"/>
        <v>137</v>
      </c>
      <c r="F77" s="8">
        <v>12</v>
      </c>
      <c r="G77" s="8">
        <v>12</v>
      </c>
      <c r="H77" s="8">
        <v>11</v>
      </c>
      <c r="I77" s="8">
        <v>5</v>
      </c>
      <c r="J77" s="8">
        <v>6</v>
      </c>
      <c r="K77" s="8">
        <v>3</v>
      </c>
      <c r="L77" s="8"/>
      <c r="M77" s="8"/>
      <c r="N77" s="8"/>
      <c r="O77" s="8"/>
      <c r="P77" s="8"/>
      <c r="Q77" s="8"/>
      <c r="R77" s="8">
        <f t="shared" si="24"/>
        <v>616.5</v>
      </c>
      <c r="S77" s="8">
        <f t="shared" si="21"/>
        <v>342.5</v>
      </c>
      <c r="T77" s="8">
        <f t="shared" si="26"/>
        <v>109.6</v>
      </c>
      <c r="U77" s="8">
        <f t="shared" si="27"/>
        <v>232.9</v>
      </c>
      <c r="V77" s="8">
        <f t="shared" ref="V77:V80" si="69">E77*2</f>
        <v>274</v>
      </c>
      <c r="W77" s="8">
        <f t="shared" ref="W77:W78" si="70">X77+AA77</f>
        <v>565</v>
      </c>
      <c r="X77" s="8">
        <f t="shared" ref="X77:X78" si="71">Y77+Z77</f>
        <v>345</v>
      </c>
      <c r="Y77" s="8">
        <v>110.4</v>
      </c>
      <c r="Z77" s="8">
        <v>234.6</v>
      </c>
      <c r="AA77" s="10">
        <v>220</v>
      </c>
      <c r="AB77" s="8">
        <f t="shared" si="37"/>
        <v>2.5</v>
      </c>
      <c r="AC77" s="8">
        <f t="shared" ref="AC77:AC78" si="72">AD77+AG77</f>
        <v>565</v>
      </c>
      <c r="AD77" s="8">
        <f t="shared" si="62"/>
        <v>342.5</v>
      </c>
      <c r="AE77" s="8">
        <f t="shared" si="42"/>
        <v>109.6</v>
      </c>
      <c r="AF77" s="8">
        <f t="shared" si="43"/>
        <v>232.9</v>
      </c>
      <c r="AG77" s="8">
        <f t="shared" si="44"/>
        <v>222.5</v>
      </c>
      <c r="AH77" s="8"/>
      <c r="AI77" s="8" t="s">
        <v>76</v>
      </c>
    </row>
    <row r="78" s="1" customFormat="1" ht="34" customHeight="1" spans="1:35">
      <c r="A78" s="8">
        <v>73</v>
      </c>
      <c r="B78" s="8" t="s">
        <v>27</v>
      </c>
      <c r="C78" s="13" t="s">
        <v>104</v>
      </c>
      <c r="D78" s="8">
        <v>323</v>
      </c>
      <c r="E78" s="8">
        <f t="shared" si="57"/>
        <v>1160</v>
      </c>
      <c r="F78" s="8">
        <v>37</v>
      </c>
      <c r="G78" s="8">
        <v>40</v>
      </c>
      <c r="H78" s="8">
        <v>87</v>
      </c>
      <c r="I78" s="8">
        <v>73</v>
      </c>
      <c r="J78" s="8">
        <v>46</v>
      </c>
      <c r="K78" s="8">
        <v>27</v>
      </c>
      <c r="L78" s="8">
        <v>8</v>
      </c>
      <c r="M78" s="8">
        <v>4</v>
      </c>
      <c r="N78" s="8"/>
      <c r="O78" s="8">
        <v>1</v>
      </c>
      <c r="P78" s="8"/>
      <c r="Q78" s="8"/>
      <c r="R78" s="8">
        <f t="shared" si="24"/>
        <v>5220</v>
      </c>
      <c r="S78" s="8">
        <f t="shared" si="21"/>
        <v>2900</v>
      </c>
      <c r="T78" s="8">
        <f t="shared" si="26"/>
        <v>928</v>
      </c>
      <c r="U78" s="8">
        <f t="shared" si="27"/>
        <v>1972</v>
      </c>
      <c r="V78" s="8">
        <f t="shared" si="69"/>
        <v>2320</v>
      </c>
      <c r="W78" s="8">
        <f t="shared" si="70"/>
        <v>4737.5</v>
      </c>
      <c r="X78" s="8">
        <f t="shared" si="71"/>
        <v>2937.5</v>
      </c>
      <c r="Y78" s="8">
        <v>940</v>
      </c>
      <c r="Z78" s="8">
        <v>1997.5</v>
      </c>
      <c r="AA78" s="10">
        <v>1800</v>
      </c>
      <c r="AB78" s="8">
        <f t="shared" si="37"/>
        <v>37.5</v>
      </c>
      <c r="AC78" s="8">
        <f t="shared" si="72"/>
        <v>4737.5</v>
      </c>
      <c r="AD78" s="8">
        <f t="shared" si="62"/>
        <v>2900</v>
      </c>
      <c r="AE78" s="8">
        <f t="shared" si="42"/>
        <v>928</v>
      </c>
      <c r="AF78" s="8">
        <f t="shared" si="43"/>
        <v>1972</v>
      </c>
      <c r="AG78" s="8">
        <f t="shared" si="44"/>
        <v>1837.5</v>
      </c>
      <c r="AH78" s="8"/>
      <c r="AI78" s="8" t="s">
        <v>76</v>
      </c>
    </row>
    <row r="79" s="1" customFormat="1" ht="34" customHeight="1" spans="1:35">
      <c r="A79" s="8">
        <v>74</v>
      </c>
      <c r="B79" s="8" t="s">
        <v>35</v>
      </c>
      <c r="C79" s="13" t="s">
        <v>72</v>
      </c>
      <c r="D79" s="8">
        <v>8</v>
      </c>
      <c r="E79" s="8">
        <f t="shared" si="57"/>
        <v>20</v>
      </c>
      <c r="F79" s="8"/>
      <c r="G79" s="8">
        <v>4</v>
      </c>
      <c r="H79" s="8">
        <v>4</v>
      </c>
      <c r="I79" s="8"/>
      <c r="J79" s="8"/>
      <c r="K79" s="8"/>
      <c r="L79" s="8"/>
      <c r="M79" s="8"/>
      <c r="N79" s="8"/>
      <c r="O79" s="8"/>
      <c r="P79" s="8"/>
      <c r="Q79" s="8"/>
      <c r="R79" s="8">
        <f t="shared" si="24"/>
        <v>90</v>
      </c>
      <c r="S79" s="8">
        <f t="shared" si="21"/>
        <v>50</v>
      </c>
      <c r="T79" s="8">
        <f t="shared" si="26"/>
        <v>16</v>
      </c>
      <c r="U79" s="8">
        <f t="shared" si="27"/>
        <v>34</v>
      </c>
      <c r="V79" s="8">
        <f t="shared" si="69"/>
        <v>40</v>
      </c>
      <c r="W79" s="8"/>
      <c r="X79" s="8"/>
      <c r="Y79" s="8"/>
      <c r="Z79" s="8"/>
      <c r="AA79" s="8"/>
      <c r="AB79" s="8">
        <f t="shared" si="37"/>
        <v>-50</v>
      </c>
      <c r="AC79" s="8"/>
      <c r="AD79" s="8"/>
      <c r="AE79" s="8"/>
      <c r="AF79" s="8"/>
      <c r="AG79" s="8"/>
      <c r="AH79" s="8"/>
      <c r="AI79" s="8" t="s">
        <v>153</v>
      </c>
    </row>
    <row r="80" s="1" customFormat="1" ht="34" customHeight="1" spans="1:35">
      <c r="A80" s="8">
        <v>75</v>
      </c>
      <c r="B80" s="8" t="s">
        <v>17</v>
      </c>
      <c r="C80" s="13" t="s">
        <v>106</v>
      </c>
      <c r="D80" s="8">
        <v>32</v>
      </c>
      <c r="E80" s="8">
        <f t="shared" si="57"/>
        <v>109</v>
      </c>
      <c r="F80" s="8">
        <v>4</v>
      </c>
      <c r="G80" s="8">
        <v>7</v>
      </c>
      <c r="H80" s="8">
        <v>10</v>
      </c>
      <c r="I80" s="8">
        <v>2</v>
      </c>
      <c r="J80" s="8">
        <v>4</v>
      </c>
      <c r="K80" s="8">
        <v>3</v>
      </c>
      <c r="L80" s="8">
        <v>1</v>
      </c>
      <c r="M80" s="8">
        <v>1</v>
      </c>
      <c r="N80" s="8"/>
      <c r="O80" s="8"/>
      <c r="P80" s="8"/>
      <c r="Q80" s="8"/>
      <c r="R80" s="8">
        <f t="shared" si="24"/>
        <v>490.5</v>
      </c>
      <c r="S80" s="8">
        <f t="shared" si="21"/>
        <v>272.5</v>
      </c>
      <c r="T80" s="8">
        <f t="shared" si="26"/>
        <v>87.2</v>
      </c>
      <c r="U80" s="8">
        <f t="shared" si="27"/>
        <v>185.3</v>
      </c>
      <c r="V80" s="8">
        <f t="shared" si="69"/>
        <v>218</v>
      </c>
      <c r="W80" s="8">
        <f>X80+AA80</f>
        <v>452.5</v>
      </c>
      <c r="X80" s="8">
        <f>Y80+Z80</f>
        <v>272.5</v>
      </c>
      <c r="Y80" s="8">
        <v>87.2</v>
      </c>
      <c r="Z80" s="8">
        <v>185.3</v>
      </c>
      <c r="AA80" s="10">
        <v>180</v>
      </c>
      <c r="AB80" s="8">
        <f t="shared" si="37"/>
        <v>0</v>
      </c>
      <c r="AC80" s="8">
        <f t="shared" ref="AC80:AC81" si="73">AD80+AG80</f>
        <v>452.5</v>
      </c>
      <c r="AD80" s="8">
        <f>AE80+AF80</f>
        <v>272.5</v>
      </c>
      <c r="AE80" s="8">
        <f t="shared" ref="AE80" si="74">T80</f>
        <v>87.2</v>
      </c>
      <c r="AF80" s="8">
        <f t="shared" ref="AF80" si="75">U80</f>
        <v>185.3</v>
      </c>
      <c r="AG80" s="8">
        <f>AA80+AB80</f>
        <v>180</v>
      </c>
      <c r="AH80" s="8"/>
      <c r="AI80" s="8" t="s">
        <v>76</v>
      </c>
    </row>
    <row r="81" s="1" customFormat="1" ht="34" customHeight="1" spans="1:35">
      <c r="A81" s="8">
        <v>76</v>
      </c>
      <c r="B81" s="8" t="s">
        <v>73</v>
      </c>
      <c r="C81" s="12" t="s">
        <v>73</v>
      </c>
      <c r="D81" s="8">
        <v>4</v>
      </c>
      <c r="E81" s="8">
        <f t="shared" si="57"/>
        <v>17</v>
      </c>
      <c r="F81" s="8"/>
      <c r="G81" s="8">
        <v>1</v>
      </c>
      <c r="H81" s="8"/>
      <c r="I81" s="8">
        <v>1</v>
      </c>
      <c r="J81" s="8">
        <v>1</v>
      </c>
      <c r="K81" s="8">
        <v>1</v>
      </c>
      <c r="L81" s="8"/>
      <c r="M81" s="8"/>
      <c r="N81" s="8"/>
      <c r="O81" s="8"/>
      <c r="P81" s="8"/>
      <c r="Q81" s="8"/>
      <c r="R81" s="8">
        <f t="shared" si="24"/>
        <v>76.5</v>
      </c>
      <c r="S81" s="8">
        <f t="shared" si="21"/>
        <v>42.5</v>
      </c>
      <c r="T81" s="8">
        <f t="shared" si="26"/>
        <v>13.6</v>
      </c>
      <c r="U81" s="8">
        <f t="shared" si="27"/>
        <v>28.9</v>
      </c>
      <c r="V81" s="8">
        <f t="shared" ref="V81" si="76">E81*2</f>
        <v>34</v>
      </c>
      <c r="W81" s="8">
        <v>18</v>
      </c>
      <c r="X81" s="8">
        <v>10</v>
      </c>
      <c r="Y81" s="8">
        <v>0</v>
      </c>
      <c r="Z81" s="8">
        <v>10</v>
      </c>
      <c r="AA81" s="8">
        <v>8</v>
      </c>
      <c r="AB81" s="8">
        <f t="shared" si="37"/>
        <v>-32.5</v>
      </c>
      <c r="AC81" s="8">
        <f t="shared" si="73"/>
        <v>18</v>
      </c>
      <c r="AD81" s="8">
        <f>AE81+AF81</f>
        <v>10</v>
      </c>
      <c r="AE81" s="8">
        <v>3.2</v>
      </c>
      <c r="AF81" s="8">
        <v>6.8</v>
      </c>
      <c r="AG81" s="8">
        <v>8</v>
      </c>
      <c r="AH81" s="8">
        <f>R81-W81</f>
        <v>58.5</v>
      </c>
      <c r="AI81" s="8"/>
    </row>
    <row r="82" ht="34" customHeight="1" spans="1:35">
      <c r="A82" s="12" t="s">
        <v>108</v>
      </c>
      <c r="B82" s="28"/>
      <c r="C82" s="29"/>
      <c r="D82" s="8">
        <f>SUM(D6:D81)</f>
        <v>8059</v>
      </c>
      <c r="E82" s="8">
        <f>SUM(E6:E81)</f>
        <v>27423</v>
      </c>
      <c r="F82" s="8" t="e">
        <f>#REF!+#REF!+#REF!</f>
        <v>#REF!</v>
      </c>
      <c r="G82" s="8" t="e">
        <f>#REF!+#REF!+#REF!</f>
        <v>#REF!</v>
      </c>
      <c r="H82" s="8" t="e">
        <f>#REF!+#REF!+#REF!</f>
        <v>#REF!</v>
      </c>
      <c r="I82" s="8" t="e">
        <f>#REF!+#REF!+#REF!</f>
        <v>#REF!</v>
      </c>
      <c r="J82" s="8" t="e">
        <f>#REF!+#REF!+#REF!</f>
        <v>#REF!</v>
      </c>
      <c r="K82" s="8" t="e">
        <f>#REF!+#REF!+#REF!</f>
        <v>#REF!</v>
      </c>
      <c r="L82" s="8" t="e">
        <f>#REF!+#REF!+#REF!</f>
        <v>#REF!</v>
      </c>
      <c r="M82" s="8" t="e">
        <f>#REF!+#REF!+#REF!</f>
        <v>#REF!</v>
      </c>
      <c r="N82" s="8" t="e">
        <f>#REF!+#REF!+#REF!</f>
        <v>#REF!</v>
      </c>
      <c r="O82" s="8" t="e">
        <f>#REF!+#REF!+#REF!</f>
        <v>#REF!</v>
      </c>
      <c r="P82" s="8" t="e">
        <f>#REF!+#REF!+#REF!</f>
        <v>#REF!</v>
      </c>
      <c r="Q82" s="8"/>
      <c r="R82" s="8">
        <f t="shared" si="24"/>
        <v>120889.5</v>
      </c>
      <c r="S82" s="8">
        <f t="shared" si="21"/>
        <v>68557.5</v>
      </c>
      <c r="T82" s="8">
        <f t="shared" si="26"/>
        <v>21938.4</v>
      </c>
      <c r="U82" s="8">
        <f t="shared" si="27"/>
        <v>46619.1</v>
      </c>
      <c r="V82" s="8">
        <f t="shared" ref="V82:AA82" si="77">SUM(V6:V81)</f>
        <v>52332</v>
      </c>
      <c r="W82" s="8">
        <f t="shared" si="77"/>
        <v>104292.78</v>
      </c>
      <c r="X82" s="8">
        <f t="shared" si="77"/>
        <v>68415.9</v>
      </c>
      <c r="Y82" s="8">
        <f t="shared" si="77"/>
        <v>15935.6</v>
      </c>
      <c r="Z82" s="8">
        <f t="shared" si="77"/>
        <v>52480.3</v>
      </c>
      <c r="AA82" s="8">
        <f t="shared" si="77"/>
        <v>35876.88</v>
      </c>
      <c r="AB82" s="8">
        <f t="shared" si="37"/>
        <v>-141.600000000006</v>
      </c>
      <c r="AC82" s="8">
        <f>SUM(AC6:AC81)</f>
        <v>104172.78</v>
      </c>
      <c r="AD82" s="8">
        <f>SUM(AD6:AD81)</f>
        <v>66903</v>
      </c>
      <c r="AE82" s="8">
        <f>SUM(AE6:AE81)</f>
        <v>21811.2</v>
      </c>
      <c r="AF82" s="8">
        <f>SUM(AF6:AF81)</f>
        <v>45091.8</v>
      </c>
      <c r="AG82" s="8">
        <f>SUM(AG6:AG81)</f>
        <v>37269.78</v>
      </c>
      <c r="AH82" s="8"/>
      <c r="AI82" s="8"/>
    </row>
  </sheetData>
  <autoFilter ref="A5:AJ82">
    <extLst/>
  </autoFilter>
  <mergeCells count="25">
    <mergeCell ref="A1:B1"/>
    <mergeCell ref="A2:AI2"/>
    <mergeCell ref="D3:E3"/>
    <mergeCell ref="F3:Q3"/>
    <mergeCell ref="R3:V3"/>
    <mergeCell ref="W3:AA3"/>
    <mergeCell ref="AC3:AG3"/>
    <mergeCell ref="S4:U4"/>
    <mergeCell ref="X4:Z4"/>
    <mergeCell ref="AD4:AF4"/>
    <mergeCell ref="A82:C82"/>
    <mergeCell ref="A3:A5"/>
    <mergeCell ref="B3:B5"/>
    <mergeCell ref="C3:C5"/>
    <mergeCell ref="D4:D5"/>
    <mergeCell ref="E4:E5"/>
    <mergeCell ref="R4:R5"/>
    <mergeCell ref="V4:V5"/>
    <mergeCell ref="W4:W5"/>
    <mergeCell ref="AA4:AA5"/>
    <mergeCell ref="AB4:AB5"/>
    <mergeCell ref="AC4:AC5"/>
    <mergeCell ref="AG4:AG5"/>
    <mergeCell ref="AH3:AH5"/>
    <mergeCell ref="AI3:AI5"/>
  </mergeCells>
  <pageMargins left="0.511811023622047" right="0.354330708661417" top="0.590551181102362" bottom="0.551181102362205" header="0.511811023622047" footer="0.511811023622047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集中安置点建房补助资金调整表</vt:lpstr>
      <vt:lpstr>易地扶贫搬迁建房补助资金和配套设施资金调整</vt:lpstr>
      <vt:lpstr>安置点资金调整汇总表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2019-07-01T12:15:00Z</cp:lastPrinted>
  <dcterms:modified xsi:type="dcterms:W3CDTF">2019-11-29T10:55:46Z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